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65" windowWidth="19140" windowHeight="7290" activeTab="1"/>
  </bookViews>
  <sheets>
    <sheet name="Смета 2014" sheetId="1" r:id="rId1"/>
    <sheet name="Исполнение сметы 2014" sheetId="2" r:id="rId2"/>
    <sheet name="Лист3" sheetId="3" r:id="rId3"/>
  </sheets>
  <calcPr calcId="114210" iterateDelta="1E-4"/>
</workbook>
</file>

<file path=xl/calcChain.xml><?xml version="1.0" encoding="utf-8"?>
<calcChain xmlns="http://schemas.openxmlformats.org/spreadsheetml/2006/main">
  <c r="B32" i="2"/>
  <c r="C32"/>
  <c r="D32"/>
  <c r="F36"/>
  <c r="F39"/>
  <c r="F41"/>
  <c r="D4"/>
  <c r="D26"/>
  <c r="J10"/>
  <c r="J9"/>
  <c r="D12"/>
  <c r="D9"/>
  <c r="J12"/>
  <c r="J13"/>
  <c r="J14"/>
  <c r="J15"/>
  <c r="J16"/>
  <c r="J17"/>
  <c r="J18"/>
  <c r="J19"/>
  <c r="J8"/>
  <c r="J21"/>
  <c r="J4"/>
  <c r="J5"/>
  <c r="J6"/>
  <c r="D11"/>
  <c r="R7" i="1"/>
  <c r="O53"/>
  <c r="J22" i="2"/>
  <c r="J24"/>
  <c r="J25"/>
  <c r="J26"/>
  <c r="J27"/>
  <c r="J28"/>
  <c r="J29"/>
  <c r="J3"/>
  <c r="D10"/>
  <c r="R9" i="1"/>
  <c r="R10"/>
  <c r="O25"/>
  <c r="O57"/>
  <c r="O10"/>
  <c r="D27" i="2"/>
  <c r="D21"/>
  <c r="D28"/>
  <c r="D29"/>
  <c r="D30"/>
  <c r="D31"/>
  <c r="D22"/>
  <c r="D24"/>
  <c r="D25"/>
  <c r="D15"/>
  <c r="D16"/>
  <c r="D17"/>
  <c r="D18"/>
  <c r="D19"/>
  <c r="D6"/>
  <c r="D7"/>
  <c r="D13"/>
  <c r="D14"/>
  <c r="D20"/>
  <c r="D3"/>
  <c r="G49" i="1"/>
  <c r="G9"/>
  <c r="O56"/>
  <c r="G36"/>
  <c r="G41"/>
  <c r="G45"/>
  <c r="G19"/>
  <c r="G47"/>
  <c r="J7" i="2"/>
  <c r="J20"/>
  <c r="G48" i="1"/>
  <c r="H62"/>
</calcChain>
</file>

<file path=xl/sharedStrings.xml><?xml version="1.0" encoding="utf-8"?>
<sst xmlns="http://schemas.openxmlformats.org/spreadsheetml/2006/main" count="169" uniqueCount="164">
  <si>
    <t>Утверждена на общем собрании членов
(собрании уполномоченных) СНТ «______»
Протокол № ___ от «____»____________200__года
Председатель собрания ____________________ (_____________)
Секретарь собрания ________________(_________________)
М.П.</t>
  </si>
  <si>
    <t>Раздел 2. Целевые поступления на содержание инфраструктуры и территории</t>
  </si>
  <si>
    <t>1. Долг по целевым взносам за прошлый год</t>
  </si>
  <si>
    <t>2. Оплата по целевым взносам за текущий год:</t>
  </si>
  <si>
    <t>ДОХОДЫ (руб.)</t>
  </si>
  <si>
    <t>Итого доходов по разделу 2</t>
  </si>
  <si>
    <t>Раздел 3. Целевые поступления за эл/энергию и содержание электросети</t>
  </si>
  <si>
    <t>1. Долг потребителей за прошлый год</t>
  </si>
  <si>
    <t>2. Поступления за эл/энергию</t>
  </si>
  <si>
    <t>3. Содержание эл/сетей</t>
  </si>
  <si>
    <t>Итого доходов по разделу 3</t>
  </si>
  <si>
    <t>РАСХОДЫ (руб.)</t>
  </si>
  <si>
    <t>1. Оплата по трудовым договорам</t>
  </si>
  <si>
    <t>1. Эл/энергия потребителей</t>
  </si>
  <si>
    <t>Итого расходов по разделу 6</t>
  </si>
  <si>
    <t>ВСЕГО ДОХОДОВ</t>
  </si>
  <si>
    <t>ВСЕГО РАСХОДОВ</t>
  </si>
  <si>
    <t>2.3. Реконструкция Лотос 3</t>
  </si>
  <si>
    <t>Смета доходов и расходов СНТ «_______» на 2014 год</t>
  </si>
  <si>
    <t>Раздел 4. Прочие поступления</t>
  </si>
  <si>
    <t>Долг по членским взносам за прошлый год</t>
  </si>
  <si>
    <t xml:space="preserve">Вступительные взносы </t>
  </si>
  <si>
    <t>2. Членские взносы</t>
  </si>
  <si>
    <t>Текущие членские взносы</t>
  </si>
  <si>
    <t>Взносы на охрану</t>
  </si>
  <si>
    <t>Членские взносы будущих периодов</t>
  </si>
  <si>
    <t>Земельный налог</t>
  </si>
  <si>
    <t>1. Аренда магазина</t>
  </si>
  <si>
    <t>2. Аренда прочая</t>
  </si>
  <si>
    <t>Итого доходов по разделу 4</t>
  </si>
  <si>
    <t>2.1. Канавы</t>
  </si>
  <si>
    <t>2.2. Реконстр.ЛЭП</t>
  </si>
  <si>
    <t>2.4. Увеличение мощности</t>
  </si>
  <si>
    <t>2.5. Кадастр</t>
  </si>
  <si>
    <t>2.6. Проект</t>
  </si>
  <si>
    <t>2.7. Дороги Лотос 1</t>
  </si>
  <si>
    <t>2.8. Дороги Лотос 3</t>
  </si>
  <si>
    <t>2.9. Дороги</t>
  </si>
  <si>
    <t>2.10. Магнитные карты</t>
  </si>
  <si>
    <t>2.11. Ущерб</t>
  </si>
  <si>
    <t>2.12. Покупка электрооборудования</t>
  </si>
  <si>
    <t>2.13. Изготовление справок</t>
  </si>
  <si>
    <t>Геоград</t>
  </si>
  <si>
    <t>Раздел 5. Расходы по хозяйственной деятельности</t>
  </si>
  <si>
    <t>Раздел 6. Целевые расходы на содержание инфраструктуры и территории</t>
  </si>
  <si>
    <t>Раздел 7. Целевые расходы на эл/энергию и содержание электросети</t>
  </si>
  <si>
    <t>Итого расходов по разделу 7</t>
  </si>
  <si>
    <t>Вывоз отходов (Вуолы-ЭКО, Союз садоводов, Чистый сервис)</t>
  </si>
  <si>
    <t>Денежные средства в кассе</t>
  </si>
  <si>
    <t>Денежные средства на расчетном счете</t>
  </si>
  <si>
    <t>Всего остаток денежных средств</t>
  </si>
  <si>
    <t>Кредиторская задолженность</t>
  </si>
  <si>
    <t>Исполнение сметы 2014</t>
  </si>
  <si>
    <t>План</t>
  </si>
  <si>
    <t>Фактически</t>
  </si>
  <si>
    <t>Экономия/перерасход</t>
  </si>
  <si>
    <t>ФОТ</t>
  </si>
  <si>
    <t>Вывоз мусора</t>
  </si>
  <si>
    <t>Установка шлагбаумов</t>
  </si>
  <si>
    <t>Система видеонаблюдения</t>
  </si>
  <si>
    <t>Уличное освещение</t>
  </si>
  <si>
    <t>услуги банка</t>
  </si>
  <si>
    <t>учеба электриков</t>
  </si>
  <si>
    <t>членство в союзе садоводов</t>
  </si>
  <si>
    <t>стр-во домика сторожа</t>
  </si>
  <si>
    <t>непредвиденные расходы</t>
  </si>
  <si>
    <t>трубы для ремонта дорог</t>
  </si>
  <si>
    <t>чистка пож. Водоемов</t>
  </si>
  <si>
    <t>расходы на аудит</t>
  </si>
  <si>
    <t>хоз инвентарь, канцтовары</t>
  </si>
  <si>
    <t>Юрид.лицо</t>
  </si>
  <si>
    <t>Договор подряда с ФЛ</t>
  </si>
  <si>
    <t>транспортные расходы</t>
  </si>
  <si>
    <t>чистка колодцев (договор подряда)</t>
  </si>
  <si>
    <t xml:space="preserve">возврат взноса </t>
  </si>
  <si>
    <t>Хостинг</t>
  </si>
  <si>
    <t>Электрооборудование</t>
  </si>
  <si>
    <t>Минимакс</t>
  </si>
  <si>
    <t>Питер-Про дороги</t>
  </si>
  <si>
    <t>Лампы ДРЛ</t>
  </si>
  <si>
    <t>Спецстрой</t>
  </si>
  <si>
    <t>Электроэнергия</t>
  </si>
  <si>
    <t>Налог УСН</t>
  </si>
  <si>
    <t>Начислено</t>
  </si>
  <si>
    <t>2. Отчисления в фонды 20,2%</t>
  </si>
  <si>
    <t>3. Налоги (подоходный) 13%</t>
  </si>
  <si>
    <t>Итого по ФОТ</t>
  </si>
  <si>
    <t xml:space="preserve">4.Хозяйственные расходы </t>
  </si>
  <si>
    <t>5. Канцелярия</t>
  </si>
  <si>
    <t>6. Связь</t>
  </si>
  <si>
    <t>7. Обучение электрика</t>
  </si>
  <si>
    <t>8. Расходы банка</t>
  </si>
  <si>
    <t>9. Налог на УСН</t>
  </si>
  <si>
    <t>10. Членство в союзе садоводов</t>
  </si>
  <si>
    <t>11. Пени по налогам</t>
  </si>
  <si>
    <t>12. Возврат взноса</t>
  </si>
  <si>
    <t>13. Аудиторская проверка</t>
  </si>
  <si>
    <t>14. Хостинг</t>
  </si>
  <si>
    <t>Итого по организационным расходам</t>
  </si>
  <si>
    <t>Раздел 1. Денежные средства СНТ Лотос</t>
  </si>
  <si>
    <t xml:space="preserve"> Остаток средств </t>
  </si>
  <si>
    <t>ИТОГО</t>
  </si>
  <si>
    <t>17. Земельный налог</t>
  </si>
  <si>
    <t>Электрооборудование (Энергоинвест)</t>
  </si>
  <si>
    <t>Шлагбаум (Кейм Северо-Запад)</t>
  </si>
  <si>
    <t>Трубы (ГК Юнион Пайп)</t>
  </si>
  <si>
    <t>Лампы ДРЛ (Невапромсвет)</t>
  </si>
  <si>
    <t>Строительно-монтажные работы (Спецстрой)</t>
  </si>
  <si>
    <t>Капитальный ремонт опор ЛЭП</t>
  </si>
  <si>
    <t>18. Охрана</t>
  </si>
  <si>
    <t>Питер-Про (Договор № 2014/10-4Э от 06.10.2014 г. - ремонт подстанции)</t>
  </si>
  <si>
    <t>Питер-Про (Договор № 2014/08-6Д - ремонт дорожного покрытия)</t>
  </si>
  <si>
    <t>Электроматериалы (Минимакс)</t>
  </si>
  <si>
    <t>Чистка снега (договор подряда)</t>
  </si>
  <si>
    <t>Вывоз мусора (договор подряда)</t>
  </si>
  <si>
    <t>Чистка колодцев (договор подряда)</t>
  </si>
  <si>
    <t>Замена труб (договор подряда)</t>
  </si>
  <si>
    <t>Установка фонарей</t>
  </si>
  <si>
    <t>Аренда бульдозера (ИП Павлов)</t>
  </si>
  <si>
    <t>Установка фонарей (договор подряда)</t>
  </si>
  <si>
    <t>Межевание</t>
  </si>
  <si>
    <t>Покупка электроматериалов</t>
  </si>
  <si>
    <t xml:space="preserve">16. Покупка системы видеонаблюдения </t>
  </si>
  <si>
    <t>Сайт (договор подряда)</t>
  </si>
  <si>
    <t>Транспортные расходы</t>
  </si>
  <si>
    <t>Покупка опор</t>
  </si>
  <si>
    <t>Покупка геодезических знаков</t>
  </si>
  <si>
    <t xml:space="preserve">Шлагбаум </t>
  </si>
  <si>
    <t>Монтаж переправ</t>
  </si>
  <si>
    <t>Договор подряда 4А</t>
  </si>
  <si>
    <t>касса</t>
  </si>
  <si>
    <t>добавлено 142.30 - не сходится касса расход</t>
  </si>
  <si>
    <t>Задолженность членов СНТ</t>
  </si>
  <si>
    <t>замена труб</t>
  </si>
  <si>
    <t>аренда бульдозера</t>
  </si>
  <si>
    <t>Канавы</t>
  </si>
  <si>
    <t>Увеличение мощности</t>
  </si>
  <si>
    <t>Проект</t>
  </si>
  <si>
    <t>Ущерб</t>
  </si>
  <si>
    <t>Справки</t>
  </si>
  <si>
    <t>Кадастр - Геоград</t>
  </si>
  <si>
    <t>Планировочные работы</t>
  </si>
  <si>
    <t>Получено за Карточки</t>
  </si>
  <si>
    <t>Итого шлагбаумы</t>
  </si>
  <si>
    <t>Собрано в 2014</t>
  </si>
  <si>
    <t>Собрано в предыдущие периоды</t>
  </si>
  <si>
    <t>израсходовано в пред периоды</t>
  </si>
  <si>
    <t>Вынос геодезических знаков</t>
  </si>
  <si>
    <t>Итого ООО "Геоград"</t>
  </si>
  <si>
    <t>Реконструкция Лотоса 3</t>
  </si>
  <si>
    <t>Межевание с Полевой</t>
  </si>
  <si>
    <t>Монтаж сетей "Протэкс"</t>
  </si>
  <si>
    <t>Итого Реконструкция</t>
  </si>
  <si>
    <t>Чистка снега</t>
  </si>
  <si>
    <t>Питер-Про план. после пожара</t>
  </si>
  <si>
    <t>Ремонт опор ЛЭП 412 подст</t>
  </si>
  <si>
    <t>уличное освещение</t>
  </si>
  <si>
    <t>разногласие с сбытовой компанией</t>
  </si>
  <si>
    <t>пред периодов+ доходы</t>
  </si>
  <si>
    <t>Вступительные взносы</t>
  </si>
  <si>
    <t>Птребление сторожек и правления</t>
  </si>
  <si>
    <t>Долг за садоводами</t>
  </si>
  <si>
    <t>Шлагбаум</t>
  </si>
  <si>
    <t>Сайт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</si>
</sst>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Border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4" fontId="0" fillId="0" borderId="5" xfId="0" applyNumberFormat="1" applyBorder="1"/>
    <xf numFmtId="4" fontId="1" fillId="0" borderId="5" xfId="0" applyNumberFormat="1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4" fontId="0" fillId="0" borderId="4" xfId="0" applyNumberFormat="1" applyBorder="1"/>
    <xf numFmtId="4" fontId="0" fillId="0" borderId="0" xfId="0" applyNumberFormat="1" applyBorder="1"/>
    <xf numFmtId="4" fontId="1" fillId="0" borderId="4" xfId="0" applyNumberFormat="1" applyFont="1" applyBorder="1"/>
    <xf numFmtId="4" fontId="1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0" fillId="0" borderId="4" xfId="0" applyFill="1" applyBorder="1"/>
    <xf numFmtId="4" fontId="0" fillId="0" borderId="5" xfId="0" applyNumberFormat="1" applyFill="1" applyBorder="1"/>
    <xf numFmtId="0" fontId="0" fillId="0" borderId="4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1" fillId="0" borderId="12" xfId="0" applyFont="1" applyBorder="1"/>
    <xf numFmtId="4" fontId="1" fillId="0" borderId="13" xfId="0" applyNumberFormat="1" applyFont="1" applyBorder="1"/>
    <xf numFmtId="0" fontId="0" fillId="0" borderId="13" xfId="0" applyBorder="1"/>
    <xf numFmtId="0" fontId="1" fillId="0" borderId="8" xfId="0" applyFont="1" applyBorder="1"/>
    <xf numFmtId="0" fontId="0" fillId="0" borderId="4" xfId="0" applyFont="1" applyBorder="1"/>
    <xf numFmtId="4" fontId="0" fillId="0" borderId="5" xfId="0" applyNumberFormat="1" applyFont="1" applyBorder="1"/>
    <xf numFmtId="4" fontId="1" fillId="0" borderId="16" xfId="0" applyNumberFormat="1" applyFont="1" applyBorder="1"/>
    <xf numFmtId="0" fontId="0" fillId="0" borderId="0" xfId="0" applyFont="1" applyBorder="1"/>
    <xf numFmtId="4" fontId="0" fillId="0" borderId="5" xfId="0" applyNumberFormat="1" applyFont="1" applyFill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0" fillId="0" borderId="17" xfId="0" applyBorder="1"/>
    <xf numFmtId="4" fontId="0" fillId="0" borderId="0" xfId="0" applyNumberFormat="1" applyFill="1" applyBorder="1"/>
    <xf numFmtId="0" fontId="0" fillId="0" borderId="0" xfId="0" applyFill="1" applyBorder="1"/>
    <xf numFmtId="4" fontId="0" fillId="0" borderId="11" xfId="0" applyNumberFormat="1" applyBorder="1"/>
    <xf numFmtId="0" fontId="1" fillId="0" borderId="11" xfId="0" applyFont="1" applyBorder="1"/>
    <xf numFmtId="4" fontId="1" fillId="0" borderId="18" xfId="0" applyNumberFormat="1" applyFont="1" applyBorder="1"/>
    <xf numFmtId="4" fontId="0" fillId="0" borderId="9" xfId="0" applyNumberFormat="1" applyBorder="1"/>
    <xf numFmtId="0" fontId="0" fillId="0" borderId="0" xfId="0" applyFont="1" applyFill="1" applyBorder="1"/>
    <xf numFmtId="0" fontId="0" fillId="0" borderId="0" xfId="0" applyFont="1"/>
    <xf numFmtId="0" fontId="0" fillId="0" borderId="8" xfId="0" applyFont="1" applyFill="1" applyBorder="1"/>
    <xf numFmtId="4" fontId="0" fillId="0" borderId="19" xfId="0" applyNumberFormat="1" applyBorder="1"/>
    <xf numFmtId="0" fontId="2" fillId="0" borderId="0" xfId="0" applyFont="1"/>
    <xf numFmtId="0" fontId="3" fillId="0" borderId="0" xfId="0" applyFont="1"/>
    <xf numFmtId="0" fontId="0" fillId="0" borderId="20" xfId="0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Border="1"/>
    <xf numFmtId="0" fontId="2" fillId="0" borderId="22" xfId="0" applyFont="1" applyBorder="1"/>
    <xf numFmtId="0" fontId="0" fillId="0" borderId="9" xfId="0" applyFont="1" applyBorder="1"/>
    <xf numFmtId="4" fontId="1" fillId="0" borderId="23" xfId="0" applyNumberFormat="1" applyFont="1" applyBorder="1"/>
    <xf numFmtId="0" fontId="1" fillId="0" borderId="24" xfId="0" applyFont="1" applyBorder="1"/>
    <xf numFmtId="0" fontId="0" fillId="0" borderId="1" xfId="0" applyBorder="1"/>
    <xf numFmtId="4" fontId="1" fillId="0" borderId="3" xfId="0" applyNumberFormat="1" applyFont="1" applyBorder="1"/>
    <xf numFmtId="0" fontId="0" fillId="0" borderId="8" xfId="0" applyFill="1" applyBorder="1"/>
    <xf numFmtId="4" fontId="0" fillId="0" borderId="16" xfId="0" applyNumberFormat="1" applyFont="1" applyBorder="1"/>
    <xf numFmtId="4" fontId="0" fillId="0" borderId="16" xfId="0" applyNumberFormat="1" applyBorder="1"/>
    <xf numFmtId="0" fontId="0" fillId="0" borderId="8" xfId="0" applyFont="1" applyBorder="1"/>
    <xf numFmtId="4" fontId="0" fillId="0" borderId="16" xfId="0" applyNumberFormat="1" applyFill="1" applyBorder="1"/>
    <xf numFmtId="0" fontId="1" fillId="0" borderId="25" xfId="0" applyFont="1" applyFill="1" applyBorder="1"/>
    <xf numFmtId="0" fontId="1" fillId="0" borderId="26" xfId="0" applyFont="1" applyBorder="1"/>
    <xf numFmtId="0" fontId="0" fillId="0" borderId="17" xfId="0" applyFont="1" applyFill="1" applyBorder="1"/>
    <xf numFmtId="4" fontId="0" fillId="0" borderId="27" xfId="0" applyNumberFormat="1" applyFill="1" applyBorder="1"/>
    <xf numFmtId="4" fontId="0" fillId="2" borderId="13" xfId="0" applyNumberFormat="1" applyFont="1" applyFill="1" applyBorder="1"/>
    <xf numFmtId="4" fontId="0" fillId="2" borderId="16" xfId="0" applyNumberFormat="1" applyFont="1" applyFill="1" applyBorder="1"/>
    <xf numFmtId="0" fontId="0" fillId="2" borderId="0" xfId="0" applyFill="1"/>
    <xf numFmtId="4" fontId="0" fillId="2" borderId="16" xfId="0" applyNumberFormat="1" applyFill="1" applyBorder="1"/>
    <xf numFmtId="4" fontId="0" fillId="2" borderId="0" xfId="0" applyNumberFormat="1" applyFont="1" applyFill="1" applyBorder="1"/>
    <xf numFmtId="4" fontId="0" fillId="0" borderId="13" xfId="0" applyNumberFormat="1" applyFont="1" applyFill="1" applyBorder="1"/>
    <xf numFmtId="4" fontId="0" fillId="0" borderId="28" xfId="0" applyNumberFormat="1" applyFont="1" applyFill="1" applyBorder="1"/>
    <xf numFmtId="0" fontId="0" fillId="0" borderId="0" xfId="0" applyFill="1"/>
    <xf numFmtId="4" fontId="1" fillId="3" borderId="13" xfId="0" applyNumberFormat="1" applyFont="1" applyFill="1" applyBorder="1"/>
    <xf numFmtId="4" fontId="1" fillId="3" borderId="16" xfId="0" applyNumberFormat="1" applyFont="1" applyFill="1" applyBorder="1"/>
    <xf numFmtId="0" fontId="2" fillId="0" borderId="29" xfId="0" applyFont="1" applyBorder="1"/>
    <xf numFmtId="4" fontId="2" fillId="0" borderId="20" xfId="0" applyNumberFormat="1" applyFont="1" applyFill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0" fontId="0" fillId="0" borderId="16" xfId="0" applyBorder="1"/>
    <xf numFmtId="0" fontId="2" fillId="0" borderId="36" xfId="0" applyFont="1" applyBorder="1"/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4" fillId="4" borderId="16" xfId="0" applyFont="1" applyFill="1" applyBorder="1"/>
    <xf numFmtId="0" fontId="2" fillId="4" borderId="16" xfId="0" applyFont="1" applyFill="1" applyBorder="1"/>
    <xf numFmtId="0" fontId="2" fillId="4" borderId="22" xfId="0" applyFont="1" applyFill="1" applyBorder="1"/>
    <xf numFmtId="0" fontId="3" fillId="0" borderId="36" xfId="0" applyFont="1" applyBorder="1"/>
    <xf numFmtId="4" fontId="2" fillId="0" borderId="37" xfId="0" applyNumberFormat="1" applyFont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0" fontId="3" fillId="0" borderId="22" xfId="0" applyFont="1" applyBorder="1"/>
    <xf numFmtId="0" fontId="3" fillId="0" borderId="43" xfId="0" applyFont="1" applyBorder="1"/>
    <xf numFmtId="4" fontId="2" fillId="0" borderId="44" xfId="0" applyNumberFormat="1" applyFont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0" fontId="3" fillId="0" borderId="35" xfId="0" applyFont="1" applyBorder="1"/>
    <xf numFmtId="0" fontId="2" fillId="0" borderId="45" xfId="0" applyFont="1" applyBorder="1"/>
    <xf numFmtId="4" fontId="2" fillId="0" borderId="46" xfId="0" applyNumberFormat="1" applyFont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0" fontId="3" fillId="0" borderId="21" xfId="0" applyFont="1" applyFill="1" applyBorder="1"/>
    <xf numFmtId="0" fontId="0" fillId="0" borderId="31" xfId="0" applyBorder="1"/>
    <xf numFmtId="0" fontId="0" fillId="0" borderId="42" xfId="0" applyBorder="1"/>
    <xf numFmtId="0" fontId="3" fillId="4" borderId="16" xfId="0" applyFont="1" applyFill="1" applyBorder="1"/>
    <xf numFmtId="0" fontId="3" fillId="4" borderId="20" xfId="0" applyFont="1" applyFill="1" applyBorder="1"/>
    <xf numFmtId="4" fontId="2" fillId="4" borderId="20" xfId="0" applyNumberFormat="1" applyFont="1" applyFill="1" applyBorder="1" applyAlignment="1">
      <alignment horizontal="center"/>
    </xf>
    <xf numFmtId="0" fontId="3" fillId="4" borderId="47" xfId="0" applyFont="1" applyFill="1" applyBorder="1"/>
    <xf numFmtId="4" fontId="2" fillId="4" borderId="48" xfId="0" applyNumberFormat="1" applyFont="1" applyFill="1" applyBorder="1" applyAlignment="1">
      <alignment horizontal="center"/>
    </xf>
    <xf numFmtId="4" fontId="2" fillId="4" borderId="49" xfId="0" applyNumberFormat="1" applyFont="1" applyFill="1" applyBorder="1" applyAlignment="1">
      <alignment horizontal="center"/>
    </xf>
    <xf numFmtId="0" fontId="4" fillId="4" borderId="20" xfId="0" applyFont="1" applyFill="1" applyBorder="1"/>
    <xf numFmtId="4" fontId="2" fillId="4" borderId="34" xfId="0" applyNumberFormat="1" applyFont="1" applyFill="1" applyBorder="1" applyAlignment="1">
      <alignment horizontal="center"/>
    </xf>
    <xf numFmtId="0" fontId="2" fillId="4" borderId="50" xfId="0" applyFont="1" applyFill="1" applyBorder="1"/>
    <xf numFmtId="4" fontId="2" fillId="4" borderId="51" xfId="0" applyNumberFormat="1" applyFont="1" applyFill="1" applyBorder="1" applyAlignment="1">
      <alignment horizontal="center"/>
    </xf>
    <xf numFmtId="4" fontId="2" fillId="4" borderId="52" xfId="0" applyNumberFormat="1" applyFont="1" applyFill="1" applyBorder="1" applyAlignment="1">
      <alignment horizontal="center"/>
    </xf>
    <xf numFmtId="0" fontId="3" fillId="4" borderId="48" xfId="0" applyFont="1" applyFill="1" applyBorder="1"/>
    <xf numFmtId="4" fontId="2" fillId="4" borderId="33" xfId="0" applyNumberFormat="1" applyFont="1" applyFill="1" applyBorder="1" applyAlignment="1">
      <alignment horizontal="center"/>
    </xf>
    <xf numFmtId="4" fontId="2" fillId="4" borderId="53" xfId="0" applyNumberFormat="1" applyFont="1" applyFill="1" applyBorder="1" applyAlignment="1">
      <alignment horizontal="center"/>
    </xf>
    <xf numFmtId="0" fontId="0" fillId="4" borderId="0" xfId="0" applyFill="1"/>
    <xf numFmtId="0" fontId="2" fillId="4" borderId="48" xfId="0" applyFont="1" applyFill="1" applyBorder="1"/>
    <xf numFmtId="4" fontId="3" fillId="4" borderId="48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opLeftCell="A30" zoomScale="70" zoomScaleNormal="70" workbookViewId="0">
      <selection sqref="A1:O57"/>
    </sheetView>
  </sheetViews>
  <sheetFormatPr defaultRowHeight="15"/>
  <cols>
    <col min="3" max="3" width="11.42578125" bestFit="1" customWidth="1"/>
    <col min="4" max="4" width="9.28515625" customWidth="1"/>
    <col min="7" max="7" width="30.7109375" customWidth="1"/>
    <col min="8" max="8" width="0.7109375" customWidth="1"/>
    <col min="9" max="9" width="11.7109375" customWidth="1"/>
    <col min="10" max="10" width="11.42578125" bestFit="1" customWidth="1"/>
    <col min="11" max="11" width="10" bestFit="1" customWidth="1"/>
    <col min="14" max="14" width="20.140625" customWidth="1"/>
    <col min="15" max="15" width="30.28515625" customWidth="1"/>
    <col min="16" max="17" width="11.42578125" bestFit="1" customWidth="1"/>
    <col min="18" max="18" width="14.28515625" customWidth="1"/>
    <col min="19" max="19" width="15.42578125" customWidth="1"/>
  </cols>
  <sheetData>
    <row r="1" spans="1:19" ht="90" customHeight="1">
      <c r="A1" s="144" t="s">
        <v>0</v>
      </c>
      <c r="B1" s="145"/>
      <c r="C1" s="145"/>
      <c r="D1" s="145"/>
      <c r="E1" s="145"/>
      <c r="F1" s="145"/>
      <c r="G1" s="145"/>
      <c r="H1" s="145"/>
    </row>
    <row r="2" spans="1:19" hidden="1"/>
    <row r="3" spans="1:19">
      <c r="A3" s="2" t="s">
        <v>18</v>
      </c>
      <c r="B3" s="2"/>
      <c r="C3" s="2"/>
      <c r="D3" s="2"/>
      <c r="E3" s="2"/>
      <c r="F3" s="2"/>
    </row>
    <row r="4" spans="1:19" ht="6.6" customHeight="1" thickBot="1"/>
    <row r="5" spans="1:19">
      <c r="A5" s="6" t="s">
        <v>4</v>
      </c>
      <c r="B5" s="7"/>
      <c r="C5" s="7"/>
      <c r="D5" s="8"/>
      <c r="E5" s="8"/>
      <c r="F5" s="8"/>
      <c r="G5" s="9"/>
      <c r="I5" s="6" t="s">
        <v>11</v>
      </c>
      <c r="J5" s="7"/>
      <c r="K5" s="7"/>
      <c r="L5" s="8"/>
      <c r="M5" s="8"/>
      <c r="N5" s="8"/>
      <c r="O5" s="9"/>
    </row>
    <row r="6" spans="1:19">
      <c r="A6" s="13" t="s">
        <v>99</v>
      </c>
      <c r="B6" s="2"/>
      <c r="C6" s="2"/>
      <c r="D6" s="2"/>
      <c r="E6" s="2"/>
      <c r="F6" s="11"/>
      <c r="G6" s="12"/>
      <c r="I6" s="13" t="s">
        <v>43</v>
      </c>
      <c r="J6" s="2"/>
      <c r="K6" s="2"/>
      <c r="L6" s="2"/>
      <c r="M6" s="2"/>
      <c r="N6" s="11"/>
      <c r="O6" s="12"/>
      <c r="S6" s="3"/>
    </row>
    <row r="7" spans="1:19">
      <c r="A7" s="53" t="s">
        <v>48</v>
      </c>
      <c r="B7" s="54"/>
      <c r="C7" s="54"/>
      <c r="D7" s="54"/>
      <c r="E7" s="54"/>
      <c r="F7" s="54"/>
      <c r="G7" s="5">
        <v>327042.55</v>
      </c>
      <c r="I7" s="31" t="s">
        <v>12</v>
      </c>
      <c r="J7" s="24"/>
      <c r="K7" s="24"/>
      <c r="L7" s="24"/>
      <c r="M7" s="24"/>
      <c r="N7" s="24"/>
      <c r="O7" s="77">
        <v>2002495.2</v>
      </c>
      <c r="Q7" s="79" t="s">
        <v>130</v>
      </c>
      <c r="R7" s="3">
        <f>O7+O11+O12+O13+O14+O17+O19+O22+O38+O39+O40+O41+O42+O43+O44+O45+O46+O47+O48+O49+O50+O51+O52</f>
        <v>2360262.4499999997</v>
      </c>
      <c r="S7" s="3"/>
    </row>
    <row r="8" spans="1:19">
      <c r="A8" s="53" t="s">
        <v>49</v>
      </c>
      <c r="B8" s="54"/>
      <c r="C8" s="54"/>
      <c r="D8" s="54"/>
      <c r="E8" s="54"/>
      <c r="F8" s="54"/>
      <c r="G8" s="5">
        <v>2397836.14</v>
      </c>
      <c r="I8" s="31" t="s">
        <v>84</v>
      </c>
      <c r="J8" s="24"/>
      <c r="K8" s="24"/>
      <c r="L8" s="24"/>
      <c r="M8" s="24"/>
      <c r="N8" s="24"/>
      <c r="O8" s="82">
        <v>446559.83</v>
      </c>
      <c r="R8" s="3">
        <v>9000000</v>
      </c>
      <c r="S8" s="3"/>
    </row>
    <row r="9" spans="1:19" ht="15.75" thickBot="1">
      <c r="A9" s="55" t="s">
        <v>50</v>
      </c>
      <c r="B9" s="24"/>
      <c r="C9" s="24"/>
      <c r="D9" s="24"/>
      <c r="E9" s="24"/>
      <c r="F9" s="24"/>
      <c r="G9" s="41">
        <f>SUM(G7:G8)</f>
        <v>2724878.69</v>
      </c>
      <c r="I9" s="33" t="s">
        <v>85</v>
      </c>
      <c r="J9" s="29"/>
      <c r="K9" s="29"/>
      <c r="L9" s="29"/>
      <c r="M9" s="29"/>
      <c r="N9" s="29"/>
      <c r="O9" s="83">
        <v>285830</v>
      </c>
      <c r="R9" s="3">
        <f>SUM(R7:R8)</f>
        <v>11360262.449999999</v>
      </c>
      <c r="S9" s="3">
        <v>11360262.449999999</v>
      </c>
    </row>
    <row r="10" spans="1:19">
      <c r="A10" s="10" t="s">
        <v>51</v>
      </c>
      <c r="B10" s="11"/>
      <c r="C10" s="11"/>
      <c r="D10" s="11"/>
      <c r="E10" s="11"/>
      <c r="F10" s="11"/>
      <c r="G10" s="14">
        <v>20252.79</v>
      </c>
      <c r="I10" s="65" t="s">
        <v>86</v>
      </c>
      <c r="J10" s="66"/>
      <c r="K10" s="8"/>
      <c r="L10" s="8"/>
      <c r="M10" s="8"/>
      <c r="N10" s="8"/>
      <c r="O10" s="67">
        <f>SUM(O7:O9)</f>
        <v>2734885.03</v>
      </c>
      <c r="P10" s="3"/>
      <c r="R10" s="3">
        <f>R9-S9</f>
        <v>0</v>
      </c>
      <c r="S10" s="3"/>
    </row>
    <row r="11" spans="1:19">
      <c r="A11" s="35" t="s">
        <v>100</v>
      </c>
      <c r="B11" s="24"/>
      <c r="C11" s="24"/>
      <c r="D11" s="24"/>
      <c r="E11" s="24"/>
      <c r="F11" s="24"/>
      <c r="G11" s="36">
        <v>2704625.9</v>
      </c>
      <c r="I11" s="68" t="s">
        <v>87</v>
      </c>
      <c r="J11" s="24"/>
      <c r="K11" s="24"/>
      <c r="L11" s="24"/>
      <c r="M11" s="24"/>
      <c r="N11" s="24"/>
      <c r="O11" s="78">
        <v>16687</v>
      </c>
      <c r="P11" s="4"/>
      <c r="R11" s="3"/>
      <c r="S11" s="3"/>
    </row>
    <row r="12" spans="1:19">
      <c r="A12" s="35" t="s">
        <v>22</v>
      </c>
      <c r="B12" s="24"/>
      <c r="C12" s="24"/>
      <c r="D12" s="24"/>
      <c r="E12" s="24"/>
      <c r="F12" s="24"/>
      <c r="G12" s="32"/>
      <c r="I12" s="68" t="s">
        <v>88</v>
      </c>
      <c r="J12" s="24"/>
      <c r="K12" s="24"/>
      <c r="L12" s="24"/>
      <c r="M12" s="24"/>
      <c r="N12" s="24"/>
      <c r="O12" s="78">
        <v>2804.5</v>
      </c>
      <c r="P12" s="4"/>
      <c r="Q12" s="84"/>
      <c r="R12" s="3"/>
      <c r="S12" s="3"/>
    </row>
    <row r="13" spans="1:19">
      <c r="A13" s="10" t="s">
        <v>20</v>
      </c>
      <c r="B13" s="11"/>
      <c r="C13" s="11"/>
      <c r="D13" s="11"/>
      <c r="E13" s="11"/>
      <c r="F13" s="11"/>
      <c r="G13" s="14">
        <v>436085</v>
      </c>
      <c r="I13" s="68" t="s">
        <v>89</v>
      </c>
      <c r="J13" s="24"/>
      <c r="K13" s="24"/>
      <c r="L13" s="24"/>
      <c r="M13" s="24"/>
      <c r="N13" s="24"/>
      <c r="O13" s="78">
        <v>7750</v>
      </c>
      <c r="P13" s="4"/>
      <c r="R13" s="3"/>
      <c r="S13" s="3"/>
    </row>
    <row r="14" spans="1:19">
      <c r="A14" s="10" t="s">
        <v>21</v>
      </c>
      <c r="B14" s="11"/>
      <c r="C14" s="11"/>
      <c r="D14" s="11"/>
      <c r="E14" s="11"/>
      <c r="F14" s="11"/>
      <c r="G14" s="14">
        <v>240000</v>
      </c>
      <c r="I14" s="23" t="s">
        <v>90</v>
      </c>
      <c r="J14" s="24"/>
      <c r="K14" s="24"/>
      <c r="L14" s="24"/>
      <c r="M14" s="24"/>
      <c r="N14" s="24"/>
      <c r="O14" s="80">
        <v>3490</v>
      </c>
      <c r="R14" s="3"/>
      <c r="S14" s="3"/>
    </row>
    <row r="15" spans="1:19">
      <c r="A15" s="10" t="s">
        <v>23</v>
      </c>
      <c r="B15" s="11"/>
      <c r="C15" s="11"/>
      <c r="D15" s="11"/>
      <c r="E15" s="11"/>
      <c r="F15" s="11"/>
      <c r="G15" s="14">
        <v>3043199</v>
      </c>
      <c r="I15" s="23" t="s">
        <v>91</v>
      </c>
      <c r="J15" s="24"/>
      <c r="K15" s="24"/>
      <c r="L15" s="24"/>
      <c r="M15" s="24"/>
      <c r="N15" s="24"/>
      <c r="O15" s="70">
        <v>28090</v>
      </c>
      <c r="S15" s="3"/>
    </row>
    <row r="16" spans="1:19">
      <c r="A16" s="10" t="s">
        <v>24</v>
      </c>
      <c r="B16" s="11"/>
      <c r="C16" s="11"/>
      <c r="D16" s="11"/>
      <c r="E16" s="11"/>
      <c r="F16" s="11"/>
      <c r="G16" s="14">
        <v>41938</v>
      </c>
      <c r="H16" s="3"/>
      <c r="I16" s="71" t="s">
        <v>92</v>
      </c>
      <c r="J16" s="63"/>
      <c r="K16" s="63"/>
      <c r="L16" s="63"/>
      <c r="M16" s="63"/>
      <c r="N16" s="63"/>
      <c r="O16" s="69">
        <v>15824</v>
      </c>
      <c r="S16" s="3"/>
    </row>
    <row r="17" spans="1:19">
      <c r="A17" s="10" t="s">
        <v>25</v>
      </c>
      <c r="B17" s="11"/>
      <c r="C17" s="11"/>
      <c r="D17" s="11"/>
      <c r="E17" s="11"/>
      <c r="F17" s="11"/>
      <c r="G17" s="14">
        <v>976850</v>
      </c>
      <c r="H17" s="3"/>
      <c r="I17" s="68" t="s">
        <v>93</v>
      </c>
      <c r="J17" s="24"/>
      <c r="K17" s="24"/>
      <c r="L17" s="24"/>
      <c r="M17" s="24"/>
      <c r="N17" s="24"/>
      <c r="O17" s="80">
        <v>17400</v>
      </c>
      <c r="S17" s="3"/>
    </row>
    <row r="18" spans="1:19">
      <c r="A18" s="10" t="s">
        <v>26</v>
      </c>
      <c r="B18" s="11"/>
      <c r="C18" s="11"/>
      <c r="D18" s="11"/>
      <c r="E18" s="11"/>
      <c r="F18" s="11"/>
      <c r="G18" s="14">
        <v>419636</v>
      </c>
      <c r="H18" s="3"/>
      <c r="I18" s="68" t="s">
        <v>94</v>
      </c>
      <c r="J18" s="24"/>
      <c r="K18" s="24"/>
      <c r="L18" s="24"/>
      <c r="M18" s="24"/>
      <c r="N18" s="24"/>
      <c r="O18" s="72">
        <v>843.82</v>
      </c>
      <c r="S18" s="3"/>
    </row>
    <row r="19" spans="1:19">
      <c r="A19" s="35" t="s">
        <v>101</v>
      </c>
      <c r="B19" s="25"/>
      <c r="C19" s="25"/>
      <c r="D19" s="25"/>
      <c r="E19" s="25"/>
      <c r="F19" s="25"/>
      <c r="G19" s="36">
        <f>SUM(G13:G18)</f>
        <v>5157708</v>
      </c>
      <c r="H19" s="3"/>
      <c r="I19" s="68" t="s">
        <v>95</v>
      </c>
      <c r="J19" s="24"/>
      <c r="K19" s="24"/>
      <c r="L19" s="24"/>
      <c r="M19" s="24"/>
      <c r="N19" s="24"/>
      <c r="O19" s="80">
        <v>1000</v>
      </c>
      <c r="S19" s="3"/>
    </row>
    <row r="20" spans="1:19">
      <c r="A20" s="13" t="s">
        <v>1</v>
      </c>
      <c r="B20" s="2"/>
      <c r="C20" s="2"/>
      <c r="D20" s="2"/>
      <c r="E20" s="2"/>
      <c r="F20" s="2"/>
      <c r="G20" s="16"/>
      <c r="I20" s="71" t="s">
        <v>96</v>
      </c>
      <c r="J20" s="63"/>
      <c r="K20" s="63"/>
      <c r="L20" s="63"/>
      <c r="M20" s="63"/>
      <c r="N20" s="63"/>
      <c r="O20" s="69">
        <v>30000</v>
      </c>
      <c r="P20" s="3"/>
      <c r="Q20" s="4"/>
    </row>
    <row r="21" spans="1:19">
      <c r="A21" s="31" t="s">
        <v>2</v>
      </c>
      <c r="B21" s="24"/>
      <c r="C21" s="24"/>
      <c r="D21" s="24"/>
      <c r="E21" s="24"/>
      <c r="F21" s="24"/>
      <c r="G21" s="37"/>
      <c r="I21" s="23" t="s">
        <v>97</v>
      </c>
      <c r="J21" s="24"/>
      <c r="K21" s="24"/>
      <c r="L21" s="24"/>
      <c r="M21" s="24"/>
      <c r="N21" s="24"/>
      <c r="O21" s="69">
        <v>4400</v>
      </c>
      <c r="P21" s="3"/>
      <c r="Q21" s="4"/>
    </row>
    <row r="22" spans="1:19">
      <c r="A22" s="31" t="s">
        <v>3</v>
      </c>
      <c r="B22" s="24"/>
      <c r="C22" s="24"/>
      <c r="D22" s="24"/>
      <c r="E22" s="24"/>
      <c r="F22" s="24"/>
      <c r="G22" s="32"/>
      <c r="I22" s="55" t="s">
        <v>122</v>
      </c>
      <c r="J22" s="25"/>
      <c r="K22" s="25"/>
      <c r="L22" s="25"/>
      <c r="M22" s="25"/>
      <c r="N22" s="25"/>
      <c r="O22" s="80">
        <v>19896</v>
      </c>
      <c r="P22" s="3"/>
      <c r="Q22" s="4"/>
    </row>
    <row r="23" spans="1:19">
      <c r="A23" s="10" t="s">
        <v>30</v>
      </c>
      <c r="B23" s="11"/>
      <c r="C23" s="11"/>
      <c r="D23" s="11"/>
      <c r="E23" s="11"/>
      <c r="F23" s="11"/>
      <c r="G23" s="14">
        <v>112050</v>
      </c>
      <c r="I23" s="55" t="s">
        <v>102</v>
      </c>
      <c r="J23" s="24"/>
      <c r="K23" s="24"/>
      <c r="L23" s="24"/>
      <c r="M23" s="24"/>
      <c r="N23" s="24"/>
      <c r="O23" s="72">
        <v>452192</v>
      </c>
    </row>
    <row r="24" spans="1:19" ht="15.75" thickBot="1">
      <c r="A24" s="10" t="s">
        <v>31</v>
      </c>
      <c r="B24" s="11"/>
      <c r="C24" s="11"/>
      <c r="D24" s="11"/>
      <c r="E24" s="11"/>
      <c r="F24" s="11"/>
      <c r="G24" s="14">
        <v>63034</v>
      </c>
      <c r="I24" s="75" t="s">
        <v>109</v>
      </c>
      <c r="O24" s="76">
        <v>30000</v>
      </c>
      <c r="P24" s="3"/>
    </row>
    <row r="25" spans="1:19" ht="15.75" thickBot="1">
      <c r="A25" s="10" t="s">
        <v>17</v>
      </c>
      <c r="B25" s="11"/>
      <c r="C25" s="11"/>
      <c r="D25" s="11"/>
      <c r="E25" s="11"/>
      <c r="F25" s="11"/>
      <c r="G25" s="14">
        <v>889770</v>
      </c>
      <c r="I25" s="73" t="s">
        <v>98</v>
      </c>
      <c r="J25" s="74"/>
      <c r="K25" s="74"/>
      <c r="L25" s="74"/>
      <c r="M25" s="74"/>
      <c r="N25" s="74"/>
      <c r="O25" s="64">
        <f>SUM(O11:O24)</f>
        <v>630377.32000000007</v>
      </c>
      <c r="P25" s="3"/>
    </row>
    <row r="26" spans="1:19">
      <c r="A26" s="10" t="s">
        <v>32</v>
      </c>
      <c r="B26" s="11"/>
      <c r="C26" s="11"/>
      <c r="D26" s="11"/>
      <c r="E26" s="11"/>
      <c r="F26" s="11"/>
      <c r="G26" s="14">
        <v>125400</v>
      </c>
      <c r="H26" s="3"/>
      <c r="I26" s="13" t="s">
        <v>44</v>
      </c>
      <c r="J26" s="2"/>
      <c r="K26" s="2"/>
      <c r="L26" s="2"/>
      <c r="M26" s="2"/>
      <c r="N26" s="2"/>
      <c r="O26" s="15"/>
      <c r="P26" s="5"/>
    </row>
    <row r="27" spans="1:19">
      <c r="A27" s="10" t="s">
        <v>33</v>
      </c>
      <c r="B27" s="11"/>
      <c r="C27" s="11"/>
      <c r="D27" s="11"/>
      <c r="E27" s="11"/>
      <c r="F27" s="11"/>
      <c r="G27" s="14">
        <v>49000</v>
      </c>
      <c r="H27" s="3"/>
      <c r="I27" s="10" t="s">
        <v>42</v>
      </c>
      <c r="J27" s="11"/>
      <c r="K27" s="11"/>
      <c r="L27" s="11"/>
      <c r="M27" s="11"/>
      <c r="N27" s="11"/>
      <c r="O27" s="27">
        <v>198000</v>
      </c>
      <c r="P27" s="5"/>
    </row>
    <row r="28" spans="1:19">
      <c r="A28" s="10" t="s">
        <v>34</v>
      </c>
      <c r="B28" s="11"/>
      <c r="C28" s="11"/>
      <c r="D28" s="11"/>
      <c r="E28" s="11"/>
      <c r="F28" s="11"/>
      <c r="G28" s="14">
        <v>4320</v>
      </c>
      <c r="H28" s="3"/>
      <c r="I28" s="19" t="s">
        <v>103</v>
      </c>
      <c r="J28" s="20"/>
      <c r="K28" s="20"/>
      <c r="L28" s="11"/>
      <c r="M28" s="11"/>
      <c r="N28" s="11"/>
      <c r="O28" s="27">
        <v>71370</v>
      </c>
      <c r="P28" s="5"/>
    </row>
    <row r="29" spans="1:19">
      <c r="A29" s="10" t="s">
        <v>35</v>
      </c>
      <c r="B29" s="11"/>
      <c r="C29" s="11"/>
      <c r="D29" s="11"/>
      <c r="E29" s="11"/>
      <c r="F29" s="11"/>
      <c r="G29" s="14">
        <v>11830</v>
      </c>
      <c r="I29" s="39" t="s">
        <v>104</v>
      </c>
      <c r="J29" s="42"/>
      <c r="K29" s="42"/>
      <c r="L29" s="42"/>
      <c r="M29" s="42"/>
      <c r="N29" s="42"/>
      <c r="O29" s="43">
        <v>316859.5</v>
      </c>
    </row>
    <row r="30" spans="1:19">
      <c r="A30" s="26" t="s">
        <v>36</v>
      </c>
      <c r="G30" s="27">
        <v>65990</v>
      </c>
      <c r="H30" s="1"/>
      <c r="I30" s="39" t="s">
        <v>105</v>
      </c>
      <c r="J30" s="42"/>
      <c r="K30" s="42"/>
      <c r="L30" s="42"/>
      <c r="M30" s="42"/>
      <c r="N30" s="42"/>
      <c r="O30" s="43">
        <v>65482.8</v>
      </c>
    </row>
    <row r="31" spans="1:19">
      <c r="A31" s="26" t="s">
        <v>37</v>
      </c>
      <c r="G31" s="27">
        <v>1859774</v>
      </c>
      <c r="H31" s="1"/>
      <c r="I31" s="39" t="s">
        <v>106</v>
      </c>
      <c r="J31" s="42"/>
      <c r="K31" s="42"/>
      <c r="L31" s="42"/>
      <c r="M31" s="42"/>
      <c r="N31" s="42"/>
      <c r="O31" s="43">
        <v>2500.5</v>
      </c>
    </row>
    <row r="32" spans="1:19">
      <c r="A32" s="26" t="s">
        <v>38</v>
      </c>
      <c r="G32" s="27">
        <v>130416</v>
      </c>
      <c r="H32" s="1"/>
      <c r="I32" s="28" t="s">
        <v>107</v>
      </c>
      <c r="O32" s="43">
        <v>22000</v>
      </c>
    </row>
    <row r="33" spans="1:16">
      <c r="A33" s="26" t="s">
        <v>39</v>
      </c>
      <c r="G33" s="27">
        <v>21900</v>
      </c>
      <c r="H33" s="1"/>
      <c r="I33" s="28" t="s">
        <v>110</v>
      </c>
      <c r="O33" s="43">
        <v>55098</v>
      </c>
    </row>
    <row r="34" spans="1:16">
      <c r="A34" s="26" t="s">
        <v>40</v>
      </c>
      <c r="G34" s="27">
        <v>25000</v>
      </c>
      <c r="H34" s="1"/>
      <c r="I34" s="28" t="s">
        <v>111</v>
      </c>
      <c r="O34" s="43">
        <v>2043325</v>
      </c>
    </row>
    <row r="35" spans="1:16">
      <c r="A35" s="26" t="s">
        <v>41</v>
      </c>
      <c r="G35" s="27">
        <v>5580</v>
      </c>
      <c r="H35" s="1"/>
      <c r="I35" s="46" t="s">
        <v>47</v>
      </c>
      <c r="J35" s="11"/>
      <c r="K35" s="11"/>
      <c r="L35" s="11"/>
      <c r="M35" s="11"/>
      <c r="N35" s="11"/>
      <c r="O35" s="47">
        <v>778006.87</v>
      </c>
    </row>
    <row r="36" spans="1:16">
      <c r="A36" s="35" t="s">
        <v>5</v>
      </c>
      <c r="B36" s="25"/>
      <c r="C36" s="25"/>
      <c r="D36" s="25"/>
      <c r="E36" s="25"/>
      <c r="F36" s="25"/>
      <c r="G36" s="36">
        <f>SUM(G23:G35)</f>
        <v>3364064</v>
      </c>
      <c r="I36" s="48" t="s">
        <v>108</v>
      </c>
      <c r="J36" s="11"/>
      <c r="K36" s="11"/>
      <c r="L36" s="11"/>
      <c r="M36" s="11"/>
      <c r="N36" s="11"/>
      <c r="O36" s="47">
        <v>1557046.31</v>
      </c>
    </row>
    <row r="37" spans="1:16">
      <c r="A37" s="13" t="s">
        <v>6</v>
      </c>
      <c r="B37" s="11"/>
      <c r="C37" s="11"/>
      <c r="D37" s="11"/>
      <c r="E37" s="11"/>
      <c r="F37" s="11"/>
      <c r="G37" s="12"/>
      <c r="I37" s="28" t="s">
        <v>112</v>
      </c>
      <c r="O37" s="43">
        <v>668855.21</v>
      </c>
    </row>
    <row r="38" spans="1:16">
      <c r="A38" s="10" t="s">
        <v>7</v>
      </c>
      <c r="B38" s="11"/>
      <c r="C38" s="11"/>
      <c r="D38" s="11"/>
      <c r="E38" s="11"/>
      <c r="F38" s="11"/>
      <c r="G38" s="12"/>
      <c r="I38" s="53" t="s">
        <v>113</v>
      </c>
      <c r="O38" s="81">
        <v>46874.75</v>
      </c>
    </row>
    <row r="39" spans="1:16">
      <c r="A39" s="10" t="s">
        <v>8</v>
      </c>
      <c r="B39" s="11"/>
      <c r="C39" s="11"/>
      <c r="D39" s="11"/>
      <c r="E39" s="11"/>
      <c r="F39" s="11"/>
      <c r="G39" s="14">
        <v>2459151</v>
      </c>
      <c r="I39" s="53" t="s">
        <v>114</v>
      </c>
      <c r="O39" s="81">
        <v>33624.86</v>
      </c>
    </row>
    <row r="40" spans="1:16">
      <c r="A40" s="10" t="s">
        <v>9</v>
      </c>
      <c r="B40" s="11"/>
      <c r="C40" s="11"/>
      <c r="D40" s="11"/>
      <c r="E40" s="11"/>
      <c r="F40" s="11"/>
      <c r="G40" s="14">
        <v>197168.76</v>
      </c>
      <c r="I40" s="53" t="s">
        <v>115</v>
      </c>
      <c r="O40" s="81">
        <v>17008.5</v>
      </c>
    </row>
    <row r="41" spans="1:16">
      <c r="A41" s="35" t="s">
        <v>10</v>
      </c>
      <c r="B41" s="25"/>
      <c r="C41" s="25"/>
      <c r="D41" s="25"/>
      <c r="E41" s="25"/>
      <c r="F41" s="25"/>
      <c r="G41" s="36">
        <f>SUM(G39:G40)</f>
        <v>2656319.7599999998</v>
      </c>
      <c r="H41" s="3"/>
      <c r="I41" s="53" t="s">
        <v>116</v>
      </c>
      <c r="O41" s="81">
        <v>19500</v>
      </c>
    </row>
    <row r="42" spans="1:16">
      <c r="A42" s="13" t="s">
        <v>19</v>
      </c>
      <c r="B42" s="2"/>
      <c r="C42" s="2"/>
      <c r="D42" s="2"/>
      <c r="E42" s="2"/>
      <c r="F42" s="2"/>
      <c r="G42" s="15"/>
      <c r="H42" s="3"/>
      <c r="I42" s="53" t="s">
        <v>118</v>
      </c>
      <c r="O42" s="81">
        <v>5200</v>
      </c>
    </row>
    <row r="43" spans="1:16">
      <c r="A43" s="26" t="s">
        <v>27</v>
      </c>
      <c r="G43" s="3">
        <v>120000</v>
      </c>
      <c r="H43" s="3"/>
      <c r="I43" s="53" t="s">
        <v>119</v>
      </c>
      <c r="O43" s="81">
        <v>20010</v>
      </c>
      <c r="P43" s="1"/>
    </row>
    <row r="44" spans="1:16">
      <c r="A44" s="39" t="s">
        <v>28</v>
      </c>
      <c r="B44" s="2"/>
      <c r="C44" s="2"/>
      <c r="D44" s="2"/>
      <c r="E44" s="2"/>
      <c r="F44" s="2"/>
      <c r="G44" s="40">
        <v>46982</v>
      </c>
      <c r="H44" s="3"/>
      <c r="I44" s="53" t="s">
        <v>120</v>
      </c>
      <c r="O44" s="81">
        <v>5000</v>
      </c>
    </row>
    <row r="45" spans="1:16">
      <c r="A45" s="38" t="s">
        <v>29</v>
      </c>
      <c r="B45" s="25"/>
      <c r="C45" s="25"/>
      <c r="D45" s="25"/>
      <c r="E45" s="25"/>
      <c r="F45" s="25"/>
      <c r="G45" s="41">
        <f>SUM(G43:G44)</f>
        <v>166982</v>
      </c>
      <c r="H45" s="3"/>
      <c r="I45" s="53" t="s">
        <v>121</v>
      </c>
      <c r="O45" s="81">
        <v>61258.34</v>
      </c>
    </row>
    <row r="46" spans="1:16">
      <c r="H46" s="3"/>
      <c r="I46" s="53" t="s">
        <v>123</v>
      </c>
      <c r="O46" s="81">
        <v>15660</v>
      </c>
    </row>
    <row r="47" spans="1:16">
      <c r="A47" s="23"/>
      <c r="B47" s="24"/>
      <c r="C47" s="24"/>
      <c r="D47" s="25" t="s">
        <v>15</v>
      </c>
      <c r="E47" s="25"/>
      <c r="F47" s="25"/>
      <c r="G47" s="85">
        <f>G19+G36+G41+G45</f>
        <v>11345073.76</v>
      </c>
      <c r="H47" s="52"/>
      <c r="I47" s="53" t="s">
        <v>129</v>
      </c>
      <c r="O47" s="81">
        <v>9242.2999999999993</v>
      </c>
      <c r="P47" t="s">
        <v>131</v>
      </c>
    </row>
    <row r="48" spans="1:16">
      <c r="A48" s="34"/>
      <c r="B48" s="30"/>
      <c r="C48" s="49"/>
      <c r="D48" s="30"/>
      <c r="E48" s="50"/>
      <c r="F48" s="30"/>
      <c r="G48" s="51">
        <f>G11+G47-O57</f>
        <v>1022151.9700000007</v>
      </c>
      <c r="H48" s="3"/>
      <c r="I48" s="53" t="s">
        <v>124</v>
      </c>
      <c r="O48" s="81">
        <v>7873.5</v>
      </c>
    </row>
    <row r="49" spans="1:17">
      <c r="A49" s="10"/>
      <c r="B49" s="11"/>
      <c r="C49" s="11"/>
      <c r="D49" s="11"/>
      <c r="E49" s="11"/>
      <c r="F49" s="11"/>
      <c r="G49" s="14">
        <f>C49*D49</f>
        <v>0</v>
      </c>
      <c r="H49" s="3"/>
      <c r="I49" s="53" t="s">
        <v>128</v>
      </c>
      <c r="O49" s="81">
        <v>3480</v>
      </c>
      <c r="P49" s="1"/>
      <c r="Q49" s="4"/>
    </row>
    <row r="50" spans="1:17" ht="15.75" thickBot="1">
      <c r="A50" s="17"/>
      <c r="B50" s="18"/>
      <c r="C50" s="18"/>
      <c r="D50" s="18"/>
      <c r="E50" s="18"/>
      <c r="F50" s="18"/>
      <c r="G50" s="56"/>
      <c r="H50" s="3"/>
      <c r="I50" s="53" t="s">
        <v>127</v>
      </c>
      <c r="O50" s="81">
        <v>15007.5</v>
      </c>
    </row>
    <row r="51" spans="1:17">
      <c r="A51" s="10"/>
      <c r="B51" s="11"/>
      <c r="C51" s="11"/>
      <c r="D51" s="11"/>
      <c r="E51" s="11"/>
      <c r="F51" s="11"/>
      <c r="G51" s="11"/>
      <c r="H51" s="3"/>
      <c r="I51" s="53" t="s">
        <v>125</v>
      </c>
      <c r="O51" s="81">
        <v>9000</v>
      </c>
    </row>
    <row r="52" spans="1:17">
      <c r="A52" s="10"/>
      <c r="B52" s="11"/>
      <c r="C52" s="11"/>
      <c r="D52" s="11"/>
      <c r="E52" s="11"/>
      <c r="F52" s="11"/>
      <c r="G52" s="11"/>
      <c r="I52" s="53" t="s">
        <v>126</v>
      </c>
      <c r="O52" s="81">
        <v>20000</v>
      </c>
    </row>
    <row r="53" spans="1:17">
      <c r="A53" s="10"/>
      <c r="B53" s="11"/>
      <c r="C53" s="11"/>
      <c r="D53" s="11"/>
      <c r="E53" s="11"/>
      <c r="F53" s="11"/>
      <c r="G53" s="11"/>
      <c r="I53" s="44" t="s">
        <v>14</v>
      </c>
      <c r="J53" s="45"/>
      <c r="K53" s="45"/>
      <c r="L53" s="25"/>
      <c r="M53" s="25"/>
      <c r="N53" s="25"/>
      <c r="O53" s="41">
        <f>SUM(O27:O52)</f>
        <v>6067283.9400000004</v>
      </c>
    </row>
    <row r="54" spans="1:17">
      <c r="A54" s="10"/>
      <c r="B54" s="11"/>
      <c r="C54" s="11"/>
      <c r="D54" s="11"/>
      <c r="E54" s="11"/>
      <c r="F54" s="11"/>
      <c r="G54" s="11"/>
      <c r="I54" s="21" t="s">
        <v>45</v>
      </c>
      <c r="J54" s="22"/>
      <c r="K54" s="22"/>
      <c r="L54" s="2"/>
      <c r="M54" s="2"/>
      <c r="N54" s="2"/>
      <c r="O54" s="15"/>
    </row>
    <row r="55" spans="1:17">
      <c r="A55" s="10"/>
      <c r="B55" s="11"/>
      <c r="C55" s="11"/>
      <c r="D55" s="11"/>
      <c r="E55" s="11"/>
      <c r="F55" s="11"/>
      <c r="G55" s="11"/>
      <c r="H55" s="3"/>
      <c r="I55" s="19" t="s">
        <v>13</v>
      </c>
      <c r="J55" s="20"/>
      <c r="K55" s="20"/>
      <c r="L55" s="11"/>
      <c r="M55" s="11"/>
      <c r="N55" s="11"/>
      <c r="O55" s="14">
        <v>3595001.4</v>
      </c>
    </row>
    <row r="56" spans="1:17">
      <c r="A56" s="10"/>
      <c r="B56" s="11"/>
      <c r="C56" s="11"/>
      <c r="D56" s="11"/>
      <c r="E56" s="11"/>
      <c r="F56" s="11"/>
      <c r="G56" s="11"/>
      <c r="H56" s="3"/>
      <c r="I56" s="44" t="s">
        <v>46</v>
      </c>
      <c r="J56" s="45"/>
      <c r="K56" s="45"/>
      <c r="L56" s="25"/>
      <c r="M56" s="25"/>
      <c r="N56" s="25"/>
      <c r="O56" s="41">
        <f>SUM(O55)</f>
        <v>3595001.4</v>
      </c>
    </row>
    <row r="57" spans="1:17">
      <c r="A57" s="13"/>
      <c r="B57" s="2"/>
      <c r="C57" s="2"/>
      <c r="D57" s="2"/>
      <c r="E57" s="2"/>
      <c r="F57" s="2"/>
      <c r="G57" s="22"/>
      <c r="H57" s="3"/>
      <c r="I57" s="35"/>
      <c r="J57" s="25"/>
      <c r="K57" s="25"/>
      <c r="L57" s="25"/>
      <c r="M57" s="25" t="s">
        <v>16</v>
      </c>
      <c r="N57" s="25"/>
      <c r="O57" s="86">
        <f>O10+O25+O53+O56</f>
        <v>13027547.689999999</v>
      </c>
    </row>
    <row r="58" spans="1:17">
      <c r="A58" s="10"/>
      <c r="B58" s="11"/>
      <c r="C58" s="11"/>
      <c r="D58" s="11"/>
      <c r="E58" s="11"/>
      <c r="F58" s="11"/>
      <c r="G58" s="11"/>
      <c r="H58" s="3"/>
      <c r="I58" s="20"/>
      <c r="J58" s="20"/>
      <c r="K58" s="20"/>
      <c r="L58" s="11"/>
      <c r="M58" s="11"/>
      <c r="N58" s="11"/>
      <c r="O58" s="11"/>
    </row>
    <row r="59" spans="1:17">
      <c r="A59" s="10"/>
      <c r="B59" s="11"/>
      <c r="C59" s="11"/>
      <c r="D59" s="11"/>
      <c r="E59" s="11"/>
      <c r="F59" s="11"/>
      <c r="G59" s="20"/>
      <c r="H59" s="3"/>
      <c r="I59" s="20"/>
      <c r="J59" s="20"/>
      <c r="K59" s="20"/>
      <c r="L59" s="11"/>
      <c r="M59" s="11"/>
      <c r="N59" s="11"/>
      <c r="O59" s="11"/>
    </row>
    <row r="60" spans="1:17">
      <c r="H60" s="1"/>
      <c r="P60" s="1"/>
      <c r="Q60" s="1"/>
    </row>
    <row r="61" spans="1:17">
      <c r="G61" s="3"/>
    </row>
    <row r="62" spans="1:17">
      <c r="H62" s="4">
        <f>SUM(G47-O57)</f>
        <v>-1682473.9299999997</v>
      </c>
      <c r="I62" s="3"/>
    </row>
    <row r="63" spans="1:17">
      <c r="H63" s="3"/>
      <c r="I63" s="3"/>
    </row>
    <row r="64" spans="1:17">
      <c r="H64" s="3"/>
    </row>
    <row r="66" spans="9:9">
      <c r="I66" s="3"/>
    </row>
  </sheetData>
  <mergeCells count="1">
    <mergeCell ref="A1:H1"/>
  </mergeCells>
  <phoneticPr fontId="5" type="noConversion"/>
  <pageMargins left="0.19685039370078741" right="0.23622047244094491" top="0.15748031496062992" bottom="0" header="0.31496062992125984" footer="0.31496062992125984"/>
  <pageSetup paperSize="9" scale="59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70" zoomScaleNormal="70" workbookViewId="0">
      <selection activeCell="J42" sqref="J42"/>
    </sheetView>
  </sheetViews>
  <sheetFormatPr defaultRowHeight="15"/>
  <cols>
    <col min="1" max="1" width="32.7109375" customWidth="1"/>
    <col min="2" max="2" width="29.28515625" customWidth="1"/>
    <col min="3" max="3" width="23.28515625" customWidth="1"/>
    <col min="4" max="4" width="29.28515625" customWidth="1"/>
    <col min="5" max="7" width="30.28515625" customWidth="1"/>
    <col min="8" max="8" width="18.5703125" customWidth="1"/>
    <col min="9" max="9" width="13.7109375" customWidth="1"/>
    <col min="10" max="10" width="27.7109375" customWidth="1"/>
    <col min="15" max="15" width="10.7109375" customWidth="1"/>
    <col min="16" max="16" width="12.5703125" customWidth="1"/>
    <col min="17" max="17" width="11.28515625" customWidth="1"/>
  </cols>
  <sheetData>
    <row r="1" spans="1:10" ht="15.75" thickBot="1">
      <c r="A1" s="58" t="s">
        <v>52</v>
      </c>
      <c r="B1" s="57"/>
      <c r="C1" s="57"/>
      <c r="D1" s="57"/>
    </row>
    <row r="2" spans="1:10" ht="15.75" thickBot="1">
      <c r="A2" s="101"/>
      <c r="B2" s="102" t="s">
        <v>53</v>
      </c>
      <c r="C2" s="102" t="s">
        <v>54</v>
      </c>
      <c r="D2" s="103" t="s">
        <v>55</v>
      </c>
      <c r="E2" s="100"/>
      <c r="F2" s="59" t="s">
        <v>145</v>
      </c>
      <c r="G2" s="59" t="s">
        <v>146</v>
      </c>
      <c r="H2" s="60" t="s">
        <v>144</v>
      </c>
      <c r="I2" s="60" t="s">
        <v>83</v>
      </c>
      <c r="J2" s="60" t="s">
        <v>132</v>
      </c>
    </row>
    <row r="3" spans="1:10" ht="15.75" thickBot="1">
      <c r="A3" s="108" t="s">
        <v>56</v>
      </c>
      <c r="B3" s="109">
        <v>3012522</v>
      </c>
      <c r="C3" s="110">
        <v>2734885.03</v>
      </c>
      <c r="D3" s="111">
        <f>B3-C3</f>
        <v>277636.9700000002</v>
      </c>
      <c r="E3" s="127" t="s">
        <v>26</v>
      </c>
      <c r="F3" s="128"/>
      <c r="G3" s="128"/>
      <c r="H3" s="129">
        <v>419636</v>
      </c>
      <c r="I3" s="129">
        <v>452192</v>
      </c>
      <c r="J3" s="129">
        <f>H3-I3</f>
        <v>-32556</v>
      </c>
    </row>
    <row r="4" spans="1:10" ht="15.75" thickBot="1">
      <c r="A4" s="108" t="s">
        <v>153</v>
      </c>
      <c r="B4" s="109">
        <v>120000</v>
      </c>
      <c r="C4" s="112">
        <v>55974.75</v>
      </c>
      <c r="D4" s="111">
        <f>B4-C4</f>
        <v>64025.25</v>
      </c>
      <c r="E4" s="127" t="s">
        <v>140</v>
      </c>
      <c r="F4" s="127">
        <v>1169022</v>
      </c>
      <c r="G4" s="127">
        <v>729430</v>
      </c>
      <c r="H4" s="129">
        <v>49000</v>
      </c>
      <c r="I4" s="129">
        <v>198000</v>
      </c>
      <c r="J4" s="129">
        <f>G4+H4-I4</f>
        <v>580430</v>
      </c>
    </row>
    <row r="5" spans="1:10">
      <c r="A5" s="61" t="s">
        <v>57</v>
      </c>
      <c r="B5" s="91"/>
      <c r="C5" s="113"/>
      <c r="D5" s="95"/>
      <c r="E5" s="127" t="s">
        <v>150</v>
      </c>
      <c r="F5" s="128"/>
      <c r="G5" s="128"/>
      <c r="H5" s="129"/>
      <c r="I5" s="129">
        <v>5000</v>
      </c>
      <c r="J5" s="129">
        <f>H5-I5</f>
        <v>-5000</v>
      </c>
    </row>
    <row r="6" spans="1:10">
      <c r="A6" s="62" t="s">
        <v>70</v>
      </c>
      <c r="B6" s="93">
        <v>600000</v>
      </c>
      <c r="C6" s="94">
        <v>671715</v>
      </c>
      <c r="D6" s="97">
        <f>B6-C6</f>
        <v>-71715</v>
      </c>
      <c r="E6" s="127" t="s">
        <v>147</v>
      </c>
      <c r="F6" s="128"/>
      <c r="G6" s="128"/>
      <c r="H6" s="129"/>
      <c r="I6" s="129">
        <v>20000</v>
      </c>
      <c r="J6" s="129">
        <f>H6-I6</f>
        <v>-20000</v>
      </c>
    </row>
    <row r="7" spans="1:10" ht="15.75" thickBot="1">
      <c r="A7" s="87" t="s">
        <v>71</v>
      </c>
      <c r="B7" s="89"/>
      <c r="C7" s="90">
        <v>33624.86</v>
      </c>
      <c r="D7" s="96">
        <f>B7-C7</f>
        <v>-33624.86</v>
      </c>
      <c r="E7" s="127" t="s">
        <v>148</v>
      </c>
      <c r="F7" s="127"/>
      <c r="G7" s="127"/>
      <c r="H7" s="129"/>
      <c r="I7" s="129"/>
      <c r="J7" s="129">
        <f>SUM(J4:J6)</f>
        <v>555430</v>
      </c>
    </row>
    <row r="8" spans="1:10">
      <c r="A8" s="61" t="s">
        <v>162</v>
      </c>
      <c r="B8" s="91"/>
      <c r="C8" s="92"/>
      <c r="D8" s="115"/>
      <c r="E8" s="127" t="s">
        <v>78</v>
      </c>
      <c r="F8" s="127"/>
      <c r="G8" s="127">
        <v>320000</v>
      </c>
      <c r="H8" s="129">
        <v>1937594</v>
      </c>
      <c r="I8" s="129">
        <v>2043325</v>
      </c>
      <c r="J8" s="129">
        <f>H8-I8-G8</f>
        <v>-425731</v>
      </c>
    </row>
    <row r="9" spans="1:10">
      <c r="A9" s="62" t="s">
        <v>58</v>
      </c>
      <c r="B9" s="93">
        <v>320000</v>
      </c>
      <c r="C9" s="88">
        <v>316859.5</v>
      </c>
      <c r="D9" s="97">
        <f>B9-C9</f>
        <v>3140.5</v>
      </c>
      <c r="E9" s="130" t="s">
        <v>133</v>
      </c>
      <c r="F9" s="131"/>
      <c r="G9" s="132"/>
      <c r="H9" s="129"/>
      <c r="I9" s="132">
        <v>19500</v>
      </c>
      <c r="J9" s="129">
        <f>H9-I9</f>
        <v>-19500</v>
      </c>
    </row>
    <row r="10" spans="1:10">
      <c r="A10" s="116" t="s">
        <v>141</v>
      </c>
      <c r="B10" s="93"/>
      <c r="C10" s="88">
        <v>15007.5</v>
      </c>
      <c r="D10" s="97">
        <f>B10-C10</f>
        <v>-15007.5</v>
      </c>
      <c r="E10" s="130" t="s">
        <v>134</v>
      </c>
      <c r="F10" s="131"/>
      <c r="G10" s="132"/>
      <c r="H10" s="129"/>
      <c r="I10" s="132">
        <v>5200</v>
      </c>
      <c r="J10" s="129">
        <f>H10-I10</f>
        <v>-5200</v>
      </c>
    </row>
    <row r="11" spans="1:10">
      <c r="A11" s="116" t="s">
        <v>142</v>
      </c>
      <c r="B11" s="88">
        <v>130416</v>
      </c>
      <c r="C11" s="88"/>
      <c r="D11" s="97">
        <f>B11-C11</f>
        <v>130416</v>
      </c>
      <c r="E11" s="127" t="s">
        <v>149</v>
      </c>
      <c r="F11" s="127">
        <v>2663930</v>
      </c>
      <c r="G11" s="127">
        <v>784223.2</v>
      </c>
      <c r="H11" s="129">
        <v>889770</v>
      </c>
      <c r="I11" s="129"/>
      <c r="J11" s="129"/>
    </row>
    <row r="12" spans="1:10" ht="15.75" thickBot="1">
      <c r="A12" s="117" t="s">
        <v>143</v>
      </c>
      <c r="B12" s="118"/>
      <c r="C12" s="119"/>
      <c r="D12" s="114">
        <f>B9-C9-C10+B11</f>
        <v>118549</v>
      </c>
      <c r="E12" s="127" t="s">
        <v>77</v>
      </c>
      <c r="F12" s="127"/>
      <c r="G12" s="127"/>
      <c r="H12" s="129"/>
      <c r="I12" s="129">
        <v>668855.21</v>
      </c>
      <c r="J12" s="129">
        <f>H12-I12</f>
        <v>-668855.21</v>
      </c>
    </row>
    <row r="13" spans="1:10" ht="15.75" thickBot="1">
      <c r="A13" s="108" t="s">
        <v>59</v>
      </c>
      <c r="B13" s="109">
        <v>80000</v>
      </c>
      <c r="C13" s="110">
        <v>0</v>
      </c>
      <c r="D13" s="111">
        <f t="shared" ref="D13:D22" si="0">B13-C13</f>
        <v>80000</v>
      </c>
      <c r="E13" s="127" t="s">
        <v>154</v>
      </c>
      <c r="F13" s="127"/>
      <c r="G13" s="127"/>
      <c r="H13" s="129"/>
      <c r="I13" s="129">
        <v>55098</v>
      </c>
      <c r="J13" s="129">
        <f>H13-I13</f>
        <v>-55098</v>
      </c>
    </row>
    <row r="14" spans="1:10" ht="15.75" thickBot="1">
      <c r="A14" s="108" t="s">
        <v>60</v>
      </c>
      <c r="B14" s="109">
        <v>70000</v>
      </c>
      <c r="C14" s="110">
        <v>152100</v>
      </c>
      <c r="D14" s="111">
        <f t="shared" si="0"/>
        <v>-82100</v>
      </c>
      <c r="E14" s="127" t="s">
        <v>125</v>
      </c>
      <c r="F14" s="127"/>
      <c r="G14" s="127"/>
      <c r="H14" s="129"/>
      <c r="I14" s="129">
        <v>9142.2999999999993</v>
      </c>
      <c r="J14" s="129">
        <f t="shared" ref="J14:J19" si="1">H14-I14</f>
        <v>-9142.2999999999993</v>
      </c>
    </row>
    <row r="15" spans="1:10" ht="15.75" thickBot="1">
      <c r="A15" s="108" t="s">
        <v>61</v>
      </c>
      <c r="B15" s="109">
        <v>25000</v>
      </c>
      <c r="C15" s="110">
        <v>28090</v>
      </c>
      <c r="D15" s="111">
        <f t="shared" si="0"/>
        <v>-3090</v>
      </c>
      <c r="E15" s="127" t="s">
        <v>151</v>
      </c>
      <c r="F15" s="127"/>
      <c r="G15" s="127"/>
      <c r="H15" s="129"/>
      <c r="I15" s="129">
        <v>1557046.31</v>
      </c>
      <c r="J15" s="129">
        <f t="shared" si="1"/>
        <v>-1557046.31</v>
      </c>
    </row>
    <row r="16" spans="1:10" ht="15.75" thickBot="1">
      <c r="A16" s="108" t="s">
        <v>69</v>
      </c>
      <c r="B16" s="109">
        <v>20000</v>
      </c>
      <c r="C16" s="110">
        <v>19491.5</v>
      </c>
      <c r="D16" s="111">
        <f t="shared" si="0"/>
        <v>508.5</v>
      </c>
      <c r="E16" s="128" t="s">
        <v>80</v>
      </c>
      <c r="F16" s="128"/>
      <c r="G16" s="128"/>
      <c r="H16" s="129"/>
      <c r="I16" s="129">
        <v>22000</v>
      </c>
      <c r="J16" s="129">
        <f t="shared" si="1"/>
        <v>-22000</v>
      </c>
    </row>
    <row r="17" spans="1:15" ht="15.75" thickBot="1">
      <c r="A17" s="120" t="s">
        <v>62</v>
      </c>
      <c r="B17" s="98">
        <v>12000</v>
      </c>
      <c r="C17" s="99">
        <v>3490</v>
      </c>
      <c r="D17" s="99">
        <f t="shared" si="0"/>
        <v>8510</v>
      </c>
      <c r="E17" s="127" t="s">
        <v>117</v>
      </c>
      <c r="F17" s="128"/>
      <c r="G17" s="128"/>
      <c r="H17" s="129"/>
      <c r="I17" s="129">
        <v>20010</v>
      </c>
      <c r="J17" s="129">
        <f t="shared" si="1"/>
        <v>-20010</v>
      </c>
    </row>
    <row r="18" spans="1:15" ht="15.75" thickBot="1">
      <c r="A18" s="108" t="s">
        <v>63</v>
      </c>
      <c r="B18" s="109">
        <v>17400</v>
      </c>
      <c r="C18" s="110">
        <v>17400</v>
      </c>
      <c r="D18" s="111">
        <f t="shared" si="0"/>
        <v>0</v>
      </c>
      <c r="E18" s="127" t="s">
        <v>76</v>
      </c>
      <c r="F18" s="128"/>
      <c r="G18" s="128"/>
      <c r="H18" s="129"/>
      <c r="I18" s="129">
        <v>71370</v>
      </c>
      <c r="J18" s="129">
        <f t="shared" si="1"/>
        <v>-71370</v>
      </c>
    </row>
    <row r="19" spans="1:15" ht="15.75" thickBot="1">
      <c r="A19" s="108" t="s">
        <v>64</v>
      </c>
      <c r="B19" s="109">
        <v>160000</v>
      </c>
      <c r="C19" s="110">
        <v>160000</v>
      </c>
      <c r="D19" s="111">
        <f t="shared" si="0"/>
        <v>0</v>
      </c>
      <c r="E19" s="128" t="s">
        <v>79</v>
      </c>
      <c r="F19" s="128"/>
      <c r="G19" s="128"/>
      <c r="H19" s="129"/>
      <c r="I19" s="129">
        <v>2500.5</v>
      </c>
      <c r="J19" s="129">
        <f t="shared" si="1"/>
        <v>-2500.5</v>
      </c>
    </row>
    <row r="20" spans="1:15" ht="15.75" thickBot="1">
      <c r="A20" s="108" t="s">
        <v>65</v>
      </c>
      <c r="B20" s="109">
        <v>80000</v>
      </c>
      <c r="C20" s="110">
        <v>77935.34</v>
      </c>
      <c r="D20" s="111">
        <f t="shared" si="0"/>
        <v>2064.6600000000035</v>
      </c>
      <c r="E20" s="128" t="s">
        <v>152</v>
      </c>
      <c r="F20" s="128"/>
      <c r="G20" s="128"/>
      <c r="H20" s="129"/>
      <c r="I20" s="129"/>
      <c r="J20" s="129">
        <f>SUM(F11-G11+H11+J12+J13+J14+J15+J16+J17+J18+J19)</f>
        <v>363454.47999999975</v>
      </c>
    </row>
    <row r="21" spans="1:15" ht="15.75" thickBot="1">
      <c r="A21" s="101" t="s">
        <v>74</v>
      </c>
      <c r="B21" s="109"/>
      <c r="C21" s="110">
        <v>1000</v>
      </c>
      <c r="D21" s="111">
        <f t="shared" si="0"/>
        <v>-1000</v>
      </c>
      <c r="E21" s="128" t="s">
        <v>155</v>
      </c>
      <c r="F21" s="128"/>
      <c r="G21" s="128">
        <v>250000</v>
      </c>
      <c r="H21" s="129">
        <v>63034</v>
      </c>
      <c r="I21" s="129"/>
      <c r="J21" s="129">
        <f>-G21+ H21</f>
        <v>-186966</v>
      </c>
    </row>
    <row r="22" spans="1:15" ht="15.75" thickBot="1">
      <c r="A22" s="121" t="s">
        <v>72</v>
      </c>
      <c r="B22" s="122"/>
      <c r="C22" s="123">
        <v>9050</v>
      </c>
      <c r="D22" s="95">
        <f t="shared" si="0"/>
        <v>-9050</v>
      </c>
      <c r="E22" s="127" t="s">
        <v>81</v>
      </c>
      <c r="F22" s="128"/>
      <c r="G22" s="128"/>
      <c r="H22" s="129">
        <v>2656319.7599999998</v>
      </c>
      <c r="I22" s="129">
        <v>3595001.4</v>
      </c>
      <c r="J22" s="129">
        <f>H22-I22</f>
        <v>-938681.64000000013</v>
      </c>
    </row>
    <row r="23" spans="1:15">
      <c r="A23" s="124" t="s">
        <v>163</v>
      </c>
      <c r="B23" s="125"/>
      <c r="C23" s="125"/>
      <c r="D23" s="126"/>
      <c r="E23" s="127" t="s">
        <v>158</v>
      </c>
      <c r="F23" s="128"/>
      <c r="G23" s="128"/>
      <c r="H23" s="129"/>
      <c r="I23" s="129"/>
      <c r="J23" s="129"/>
    </row>
    <row r="24" spans="1:15">
      <c r="A24" s="107" t="s">
        <v>71</v>
      </c>
      <c r="B24" s="129"/>
      <c r="C24" s="129">
        <v>15660</v>
      </c>
      <c r="D24" s="134">
        <f t="shared" ref="D24:D32" si="2">B24-C24</f>
        <v>-15660</v>
      </c>
      <c r="E24" s="133" t="s">
        <v>135</v>
      </c>
      <c r="F24" s="133"/>
      <c r="G24" s="133"/>
      <c r="H24" s="104">
        <v>112050</v>
      </c>
      <c r="I24" s="104"/>
      <c r="J24" s="129">
        <f t="shared" ref="J24:J29" si="3">H24-I24</f>
        <v>112050</v>
      </c>
    </row>
    <row r="25" spans="1:15" ht="15.75" thickBot="1">
      <c r="A25" s="135" t="s">
        <v>75</v>
      </c>
      <c r="B25" s="136"/>
      <c r="C25" s="136">
        <v>4400</v>
      </c>
      <c r="D25" s="137">
        <f t="shared" si="2"/>
        <v>-4400</v>
      </c>
      <c r="E25" s="133" t="s">
        <v>136</v>
      </c>
      <c r="F25" s="133"/>
      <c r="G25" s="133"/>
      <c r="H25" s="129">
        <v>125400</v>
      </c>
      <c r="I25" s="129"/>
      <c r="J25" s="129">
        <f t="shared" si="3"/>
        <v>125400</v>
      </c>
    </row>
    <row r="26" spans="1:15">
      <c r="A26" s="128" t="s">
        <v>128</v>
      </c>
      <c r="B26" s="128"/>
      <c r="C26" s="129">
        <v>3480</v>
      </c>
      <c r="D26" s="129">
        <f t="shared" si="2"/>
        <v>-3480</v>
      </c>
      <c r="E26" s="105" t="s">
        <v>137</v>
      </c>
      <c r="F26" s="105"/>
      <c r="G26" s="105"/>
      <c r="H26" s="129">
        <v>4320</v>
      </c>
      <c r="I26" s="129"/>
      <c r="J26" s="129">
        <f t="shared" si="3"/>
        <v>4320</v>
      </c>
    </row>
    <row r="27" spans="1:15" ht="15.75" thickBot="1">
      <c r="A27" s="135" t="s">
        <v>82</v>
      </c>
      <c r="B27" s="136"/>
      <c r="C27" s="136">
        <v>15824</v>
      </c>
      <c r="D27" s="137">
        <f t="shared" si="2"/>
        <v>-15824</v>
      </c>
      <c r="E27" s="105" t="s">
        <v>138</v>
      </c>
      <c r="F27" s="105"/>
      <c r="G27" s="105"/>
      <c r="H27" s="104">
        <v>21900</v>
      </c>
      <c r="I27" s="104"/>
      <c r="J27" s="129">
        <f t="shared" si="3"/>
        <v>21900</v>
      </c>
    </row>
    <row r="28" spans="1:15">
      <c r="A28" s="138" t="s">
        <v>66</v>
      </c>
      <c r="B28" s="131">
        <v>24000</v>
      </c>
      <c r="C28" s="131">
        <v>65482.8</v>
      </c>
      <c r="D28" s="139">
        <f t="shared" si="2"/>
        <v>-41482.800000000003</v>
      </c>
      <c r="E28" s="105" t="s">
        <v>139</v>
      </c>
      <c r="F28" s="105"/>
      <c r="G28" s="105"/>
      <c r="H28" s="104">
        <v>5580</v>
      </c>
      <c r="I28" s="104"/>
      <c r="J28" s="129">
        <f t="shared" si="3"/>
        <v>5580</v>
      </c>
      <c r="O28" s="3"/>
    </row>
    <row r="29" spans="1:15">
      <c r="A29" s="128" t="s">
        <v>73</v>
      </c>
      <c r="B29" s="129">
        <v>45000</v>
      </c>
      <c r="C29" s="129">
        <v>17008.5</v>
      </c>
      <c r="D29" s="140">
        <f t="shared" si="2"/>
        <v>27991.5</v>
      </c>
      <c r="E29" s="106" t="s">
        <v>159</v>
      </c>
      <c r="F29" s="106"/>
      <c r="G29" s="106"/>
      <c r="H29" s="104">
        <v>240000</v>
      </c>
      <c r="I29" s="104"/>
      <c r="J29" s="129">
        <f t="shared" si="3"/>
        <v>240000</v>
      </c>
    </row>
    <row r="30" spans="1:15">
      <c r="A30" s="128" t="s">
        <v>67</v>
      </c>
      <c r="B30" s="129">
        <v>30000</v>
      </c>
      <c r="C30" s="129"/>
      <c r="D30" s="131">
        <f t="shared" si="2"/>
        <v>30000</v>
      </c>
      <c r="E30" s="141"/>
      <c r="F30" s="141"/>
    </row>
    <row r="31" spans="1:15">
      <c r="A31" s="128" t="s">
        <v>68</v>
      </c>
      <c r="B31" s="129">
        <v>30000</v>
      </c>
      <c r="C31" s="129">
        <v>30000</v>
      </c>
      <c r="D31" s="131">
        <f t="shared" si="2"/>
        <v>0</v>
      </c>
      <c r="E31" s="141"/>
      <c r="F31" s="141"/>
    </row>
    <row r="32" spans="1:15">
      <c r="A32" s="142"/>
      <c r="B32" s="143">
        <f>SUM(B3:B31)</f>
        <v>4776338</v>
      </c>
      <c r="C32" s="143">
        <f>SUM(C3:C31)</f>
        <v>4448478.7799999993</v>
      </c>
      <c r="D32" s="143">
        <f t="shared" si="2"/>
        <v>327859.22000000067</v>
      </c>
      <c r="E32" s="141"/>
      <c r="F32" s="141"/>
    </row>
    <row r="33" spans="1:6">
      <c r="A33" s="141"/>
      <c r="B33" s="141"/>
      <c r="C33" s="141"/>
      <c r="D33" s="141"/>
      <c r="E33" s="141"/>
      <c r="F33" s="141"/>
    </row>
    <row r="34" spans="1:6">
      <c r="A34" s="141"/>
      <c r="B34" s="141"/>
      <c r="C34" s="141"/>
      <c r="D34" s="141"/>
      <c r="E34" s="141"/>
      <c r="F34" s="141"/>
    </row>
    <row r="35" spans="1:6">
      <c r="A35" s="141"/>
      <c r="B35" s="141"/>
      <c r="C35" s="141"/>
      <c r="D35" s="141"/>
      <c r="E35" s="141"/>
      <c r="F35" s="141"/>
    </row>
    <row r="36" spans="1:6">
      <c r="A36" s="128" t="s">
        <v>81</v>
      </c>
      <c r="B36" s="128"/>
      <c r="C36" s="128"/>
      <c r="D36" s="129">
        <v>2656319.7599999998</v>
      </c>
      <c r="E36" s="129">
        <v>3595001.4</v>
      </c>
      <c r="F36" s="129">
        <f>D36-E36</f>
        <v>-938681.64000000013</v>
      </c>
    </row>
    <row r="37" spans="1:6">
      <c r="A37" s="141" t="s">
        <v>156</v>
      </c>
      <c r="B37" s="141"/>
      <c r="C37" s="141"/>
      <c r="D37" s="141"/>
      <c r="E37" s="141"/>
      <c r="F37" s="141">
        <v>152100</v>
      </c>
    </row>
    <row r="38" spans="1:6">
      <c r="A38" t="s">
        <v>157</v>
      </c>
      <c r="F38">
        <v>305000</v>
      </c>
    </row>
    <row r="39" spans="1:6">
      <c r="F39" s="3">
        <f>SUM(F36:F38)</f>
        <v>-481581.64000000013</v>
      </c>
    </row>
    <row r="40" spans="1:6">
      <c r="A40" t="s">
        <v>160</v>
      </c>
      <c r="F40">
        <v>57800</v>
      </c>
    </row>
    <row r="41" spans="1:6">
      <c r="F41" s="3">
        <f>SUM(F40,F39)</f>
        <v>-423781.64000000013</v>
      </c>
    </row>
    <row r="42" spans="1:6">
      <c r="A42" t="s">
        <v>161</v>
      </c>
    </row>
  </sheetData>
  <phoneticPr fontId="5" type="noConversion"/>
  <pageMargins left="0.7" right="0.7" top="0.75" bottom="0.75" header="0.3" footer="0.3"/>
  <pageSetup paperSize="9" scale="3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 2014</vt:lpstr>
      <vt:lpstr>Исполнение сметы 2014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Счетовод</dc:creator>
  <cp:lastModifiedBy>s</cp:lastModifiedBy>
  <cp:lastPrinted>2015-08-20T10:15:35Z</cp:lastPrinted>
  <dcterms:created xsi:type="dcterms:W3CDTF">2014-08-07T09:08:13Z</dcterms:created>
  <dcterms:modified xsi:type="dcterms:W3CDTF">2016-08-12T15:25:18Z</dcterms:modified>
</cp:coreProperties>
</file>