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480" windowHeight="7260" activeTab="1"/>
  </bookViews>
  <sheets>
    <sheet name="Исполнение сметы хоз часть" sheetId="1" r:id="rId1"/>
    <sheet name="Исполнение сметы целевые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B36" i="2"/>
  <c r="C29"/>
  <c r="F43" i="1"/>
  <c r="D18" i="2"/>
  <c r="E19"/>
  <c r="C18"/>
  <c r="E8"/>
  <c r="E5"/>
  <c r="E6"/>
  <c r="E7"/>
  <c r="E9"/>
  <c r="E10"/>
  <c r="E11"/>
  <c r="E12"/>
  <c r="E13"/>
  <c r="E14"/>
  <c r="E15"/>
  <c r="E16"/>
  <c r="E17"/>
  <c r="E4"/>
  <c r="B18"/>
  <c r="B43" i="1"/>
  <c r="I15"/>
  <c r="I7"/>
  <c r="I8"/>
  <c r="I9"/>
  <c r="I10"/>
  <c r="I11"/>
  <c r="I12"/>
  <c r="I13"/>
  <c r="I14"/>
  <c r="I6"/>
  <c r="H15"/>
  <c r="H7"/>
  <c r="H8"/>
  <c r="H9"/>
  <c r="H10"/>
  <c r="H11"/>
  <c r="H12"/>
  <c r="H13"/>
  <c r="H14"/>
  <c r="H6"/>
  <c r="G16"/>
  <c r="I16"/>
  <c r="G15"/>
  <c r="G7"/>
  <c r="G8"/>
  <c r="G9"/>
  <c r="G10"/>
  <c r="G11"/>
  <c r="G12"/>
  <c r="G13"/>
  <c r="G14"/>
  <c r="G6"/>
  <c r="F15"/>
  <c r="F13"/>
  <c r="F11"/>
  <c r="F14"/>
  <c r="F7"/>
  <c r="F8"/>
  <c r="F9"/>
  <c r="F10"/>
  <c r="F6"/>
  <c r="E13"/>
  <c r="E11"/>
  <c r="E15"/>
  <c r="E7"/>
  <c r="E8"/>
  <c r="E9"/>
  <c r="E10"/>
  <c r="E12"/>
  <c r="E14"/>
  <c r="E6"/>
  <c r="E18" i="2"/>
  <c r="F37" i="1"/>
  <c r="B39"/>
  <c r="H28"/>
  <c r="D39"/>
  <c r="D43"/>
  <c r="F22"/>
  <c r="F23"/>
  <c r="F24"/>
  <c r="F25"/>
  <c r="F26"/>
  <c r="F27"/>
  <c r="F28"/>
  <c r="F29"/>
  <c r="F30"/>
  <c r="F31"/>
  <c r="F32"/>
  <c r="F33"/>
  <c r="F34"/>
  <c r="F35"/>
  <c r="F36"/>
  <c r="F38"/>
  <c r="F21"/>
  <c r="F17"/>
  <c r="F18"/>
  <c r="G17"/>
  <c r="G18"/>
  <c r="H17"/>
  <c r="H18"/>
  <c r="I17"/>
  <c r="I18"/>
  <c r="E17"/>
  <c r="E18"/>
  <c r="F39"/>
  <c r="F44"/>
</calcChain>
</file>

<file path=xl/comments1.xml><?xml version="1.0" encoding="utf-8"?>
<comments xmlns="http://schemas.openxmlformats.org/spreadsheetml/2006/main">
  <authors>
    <author>Счетовод</author>
  </authors>
  <commentList>
    <comment ref="D21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Чистый мир = 566260; Мамин по дог.ГПХ = 51066.60; Аванс.отчет утилизация = 3600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Расчет потерь = 25000; 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Элетроматериалы по аванс.отчетам = 26186.78; Светодиодная лента = 19720; Кнопка вкл и батарейки на шлагбаум = 890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Покупка сим-карт МТС = 4000, Мегфон = 5500; сил.оборудование = 4036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Канцелярия (бумага и т.п.) =4340.70; картридж = 784, печать = 960 и копирование док. = 1665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Хоз.инвентарь = 507;
Стройматериалы = 22268.80;
Подарки к НГ = 3970;
Геодез.знаки = 20000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Чеснокова = 8000
Страх.взн. = 1616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Абрамов = 24000 (прошл.год); 18000; 6000
Страх.взнос = 9696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Счетовод:</t>
        </r>
        <r>
          <rPr>
            <sz val="8"/>
            <color indexed="81"/>
            <rFont val="Tahoma"/>
            <family val="2"/>
            <charset val="204"/>
          </rPr>
          <t xml:space="preserve">
Отсев = 4500;
песок = 3480; трубы для ремонта дорог и насос = 6134</t>
        </r>
      </text>
    </comment>
  </commentList>
</comments>
</file>

<file path=xl/sharedStrings.xml><?xml version="1.0" encoding="utf-8"?>
<sst xmlns="http://schemas.openxmlformats.org/spreadsheetml/2006/main" count="87" uniqueCount="85">
  <si>
    <t>Исполнение сметы 2016</t>
  </si>
  <si>
    <t>Смета расходов на 2016 год</t>
  </si>
  <si>
    <t>1. Расходы на заработную плату</t>
  </si>
  <si>
    <t>заработная плата</t>
  </si>
  <si>
    <t>количество</t>
  </si>
  <si>
    <t>ставка за январь - сентябрь</t>
  </si>
  <si>
    <t>ставка за октябрь - декабрь</t>
  </si>
  <si>
    <t>ФОТ всего</t>
  </si>
  <si>
    <t>страховые взносы 20,2%</t>
  </si>
  <si>
    <t>годовой расход с учетом налогообложения</t>
  </si>
  <si>
    <t>председатель</t>
  </si>
  <si>
    <t>нач. электрохозяйства</t>
  </si>
  <si>
    <t>бухгалтер</t>
  </si>
  <si>
    <t>кассир-бухгалтер</t>
  </si>
  <si>
    <t>электрик</t>
  </si>
  <si>
    <t>сторож</t>
  </si>
  <si>
    <t>сторож подменный</t>
  </si>
  <si>
    <t>доплата старшему сторожу</t>
  </si>
  <si>
    <t>дворник</t>
  </si>
  <si>
    <t>ИТОГО</t>
  </si>
  <si>
    <t>2. Хозяйственные расходы</t>
  </si>
  <si>
    <t>Статьи расходов</t>
  </si>
  <si>
    <t>План</t>
  </si>
  <si>
    <t>Факт</t>
  </si>
  <si>
    <t>Вывоз мусора</t>
  </si>
  <si>
    <t>Текущее обслуживание ЛЭП (обрезка деревьев)</t>
  </si>
  <si>
    <t>Электричество на общесадоводческие нужды</t>
  </si>
  <si>
    <t>Материалы для электрообеспечения</t>
  </si>
  <si>
    <t>Текущее обслуживание системы автоматического контроля электроэнергии</t>
  </si>
  <si>
    <t>Копирование документов</t>
  </si>
  <si>
    <t>Услуги банка</t>
  </si>
  <si>
    <t>Услуги связи</t>
  </si>
  <si>
    <t>Проводной интернет в правлении</t>
  </si>
  <si>
    <t>Хоз.инвентарь</t>
  </si>
  <si>
    <t>Учеба электриков</t>
  </si>
  <si>
    <t>Страхование зданий</t>
  </si>
  <si>
    <t>Чистка снега</t>
  </si>
  <si>
    <t>Транспортные расходы</t>
  </si>
  <si>
    <t>Содержание сайта</t>
  </si>
  <si>
    <t>Чистка колодцев, ремонт</t>
  </si>
  <si>
    <t>Содержание дорог общего пользования</t>
  </si>
  <si>
    <t>Всего</t>
  </si>
  <si>
    <t>Всего по смете на 2016 год</t>
  </si>
  <si>
    <t>Экономия, руб.</t>
  </si>
  <si>
    <t>Экономия, %</t>
  </si>
  <si>
    <t>Экономия/Перерасход</t>
  </si>
  <si>
    <t>Взносы</t>
  </si>
  <si>
    <t>Собрано</t>
  </si>
  <si>
    <t>Вступительные</t>
  </si>
  <si>
    <t>Итого</t>
  </si>
  <si>
    <t>собрано</t>
  </si>
  <si>
    <t>начислено</t>
  </si>
  <si>
    <t>Земельный налог</t>
  </si>
  <si>
    <t>Реконструкция Лотос 3</t>
  </si>
  <si>
    <t>Водопровод</t>
  </si>
  <si>
    <t>Счетчики</t>
  </si>
  <si>
    <t>Дороги</t>
  </si>
  <si>
    <t>Увеличение мощности</t>
  </si>
  <si>
    <t>Чистка канав</t>
  </si>
  <si>
    <t>Кадастр</t>
  </si>
  <si>
    <t>Ремонт ЛЭП</t>
  </si>
  <si>
    <t>Установка счетч.</t>
  </si>
  <si>
    <t>Проект</t>
  </si>
  <si>
    <t>охрана</t>
  </si>
  <si>
    <t>Электроэнергия</t>
  </si>
  <si>
    <t>3. Целевые расходы</t>
  </si>
  <si>
    <t>план</t>
  </si>
  <si>
    <t>Юридические услуги</t>
  </si>
  <si>
    <t>долг садоводов по смете</t>
  </si>
  <si>
    <t>Прочие</t>
  </si>
  <si>
    <t>Экономия</t>
  </si>
  <si>
    <t>ФОТ январь - август</t>
  </si>
  <si>
    <t>ФОТ сентябрь - декабрь</t>
  </si>
  <si>
    <t>Непредвиденные расходы</t>
  </si>
  <si>
    <t>чл.взносы</t>
  </si>
  <si>
    <t>лотос1</t>
  </si>
  <si>
    <t>целевые</t>
  </si>
  <si>
    <t>лотос3</t>
  </si>
  <si>
    <t>итого долг</t>
  </si>
  <si>
    <t>электроэнергия</t>
  </si>
  <si>
    <t>собрано долгов по членским взносам за 2012</t>
  </si>
  <si>
    <t>всего собрано:</t>
  </si>
  <si>
    <t>Остаток</t>
  </si>
  <si>
    <t>166038 руб</t>
  </si>
  <si>
    <t>Справка по задолженности 2012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</si>
</sst>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6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2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/>
    </xf>
    <xf numFmtId="3" fontId="4" fillId="0" borderId="2" xfId="0" applyNumberFormat="1" applyFont="1" applyFill="1" applyBorder="1"/>
    <xf numFmtId="3" fontId="7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2" borderId="0" xfId="0" applyNumberFormat="1" applyFont="1" applyFill="1" applyBorder="1"/>
    <xf numFmtId="9" fontId="4" fillId="2" borderId="0" xfId="0" applyNumberFormat="1" applyFont="1" applyFill="1"/>
    <xf numFmtId="0" fontId="4" fillId="2" borderId="0" xfId="0" applyFont="1" applyFill="1" applyBorder="1"/>
    <xf numFmtId="4" fontId="2" fillId="0" borderId="2" xfId="0" applyNumberFormat="1" applyFont="1" applyFill="1" applyBorder="1" applyAlignment="1">
      <alignment horizontal="center"/>
    </xf>
    <xf numFmtId="0" fontId="4" fillId="2" borderId="0" xfId="0" applyFont="1" applyFill="1"/>
    <xf numFmtId="3" fontId="2" fillId="2" borderId="2" xfId="0" applyNumberFormat="1" applyFont="1" applyFill="1" applyBorder="1"/>
    <xf numFmtId="3" fontId="7" fillId="2" borderId="2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vertical="top"/>
    </xf>
    <xf numFmtId="0" fontId="8" fillId="0" borderId="0" xfId="0" applyFont="1"/>
    <xf numFmtId="0" fontId="4" fillId="0" borderId="0" xfId="0" applyFont="1" applyAlignment="1">
      <alignment horizontal="center"/>
    </xf>
    <xf numFmtId="0" fontId="7" fillId="2" borderId="0" xfId="0" applyFont="1" applyFill="1"/>
    <xf numFmtId="3" fontId="2" fillId="2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3" fontId="7" fillId="3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9" fontId="4" fillId="0" borderId="0" xfId="0" applyNumberFormat="1" applyFont="1"/>
    <xf numFmtId="4" fontId="0" fillId="0" borderId="0" xfId="0" applyNumberFormat="1"/>
    <xf numFmtId="4" fontId="2" fillId="2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/>
    <xf numFmtId="0" fontId="4" fillId="0" borderId="2" xfId="0" applyFont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12" fillId="0" borderId="0" xfId="0" applyFont="1"/>
    <xf numFmtId="4" fontId="4" fillId="0" borderId="0" xfId="0" applyNumberFormat="1" applyFont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9" fontId="2" fillId="0" borderId="2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4" fontId="7" fillId="0" borderId="2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opLeftCell="A12" zoomScale="80" zoomScaleNormal="80" workbookViewId="0">
      <selection activeCell="M36" sqref="M36"/>
    </sheetView>
  </sheetViews>
  <sheetFormatPr defaultRowHeight="15"/>
  <cols>
    <col min="1" max="1" width="33.7109375" customWidth="1"/>
    <col min="2" max="2" width="14.85546875" customWidth="1"/>
    <col min="3" max="3" width="18.5703125" customWidth="1"/>
    <col min="4" max="4" width="17.140625" customWidth="1"/>
    <col min="5" max="5" width="16.5703125" customWidth="1"/>
    <col min="6" max="6" width="25.140625" customWidth="1"/>
    <col min="7" max="7" width="25.7109375" customWidth="1"/>
    <col min="8" max="8" width="25" customWidth="1"/>
    <col min="9" max="9" width="25.7109375" customWidth="1"/>
  </cols>
  <sheetData>
    <row r="1" spans="1:9" ht="25.5">
      <c r="A1" s="32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1</v>
      </c>
      <c r="B3" s="2"/>
      <c r="C3" s="2"/>
      <c r="D3" s="2"/>
      <c r="E3" s="2"/>
      <c r="F3" s="2"/>
      <c r="G3" s="2"/>
      <c r="H3" s="2"/>
      <c r="I3" s="2"/>
    </row>
    <row r="4" spans="1:9" ht="15.75">
      <c r="A4" s="4" t="s">
        <v>2</v>
      </c>
      <c r="B4" s="2"/>
      <c r="C4" s="2"/>
      <c r="D4" s="2"/>
      <c r="E4" s="2"/>
      <c r="F4" s="2"/>
      <c r="G4" s="2"/>
      <c r="H4" s="2"/>
      <c r="I4" s="2"/>
    </row>
    <row r="5" spans="1:9" ht="47.25">
      <c r="A5" s="5" t="s">
        <v>3</v>
      </c>
      <c r="B5" s="6" t="s">
        <v>4</v>
      </c>
      <c r="C5" s="6" t="s">
        <v>5</v>
      </c>
      <c r="D5" s="6" t="s">
        <v>6</v>
      </c>
      <c r="E5" s="6" t="s">
        <v>71</v>
      </c>
      <c r="F5" s="6" t="s">
        <v>72</v>
      </c>
      <c r="G5" s="6" t="s">
        <v>7</v>
      </c>
      <c r="H5" s="6" t="s">
        <v>8</v>
      </c>
      <c r="I5" s="6" t="s">
        <v>9</v>
      </c>
    </row>
    <row r="6" spans="1:9" ht="15.75">
      <c r="A6" s="7" t="s">
        <v>10</v>
      </c>
      <c r="B6" s="7">
        <v>1</v>
      </c>
      <c r="C6" s="8">
        <v>21600</v>
      </c>
      <c r="D6" s="8">
        <v>26000</v>
      </c>
      <c r="E6" s="8">
        <f>C6*8</f>
        <v>172800</v>
      </c>
      <c r="F6" s="8">
        <f>D6*4</f>
        <v>104000</v>
      </c>
      <c r="G6" s="8">
        <f>E6+F6</f>
        <v>276800</v>
      </c>
      <c r="H6" s="8">
        <f>G6*20.2/100</f>
        <v>55913.599999999999</v>
      </c>
      <c r="I6" s="8">
        <f>G6+H6</f>
        <v>332713.59999999998</v>
      </c>
    </row>
    <row r="7" spans="1:9" ht="15.75">
      <c r="A7" s="7" t="s">
        <v>11</v>
      </c>
      <c r="B7" s="7">
        <v>1</v>
      </c>
      <c r="C7" s="8">
        <v>16200</v>
      </c>
      <c r="D7" s="8">
        <v>19000</v>
      </c>
      <c r="E7" s="8">
        <f t="shared" ref="E7:E14" si="0">C7*8</f>
        <v>129600</v>
      </c>
      <c r="F7" s="8">
        <f t="shared" ref="F7:F14" si="1">D7*4</f>
        <v>76000</v>
      </c>
      <c r="G7" s="8">
        <f t="shared" ref="G7:G14" si="2">E7+F7</f>
        <v>205600</v>
      </c>
      <c r="H7" s="8">
        <f t="shared" ref="H7:H14" si="3">G7*20.2/100</f>
        <v>41531.199999999997</v>
      </c>
      <c r="I7" s="8">
        <f t="shared" ref="I7:I14" si="4">G7+H7</f>
        <v>247131.2</v>
      </c>
    </row>
    <row r="8" spans="1:9" ht="15.75">
      <c r="A8" s="7" t="s">
        <v>12</v>
      </c>
      <c r="B8" s="7">
        <v>1</v>
      </c>
      <c r="C8" s="8">
        <v>16200</v>
      </c>
      <c r="D8" s="8">
        <v>16200</v>
      </c>
      <c r="E8" s="8">
        <f t="shared" si="0"/>
        <v>129600</v>
      </c>
      <c r="F8" s="8">
        <f t="shared" si="1"/>
        <v>64800</v>
      </c>
      <c r="G8" s="8">
        <f t="shared" si="2"/>
        <v>194400</v>
      </c>
      <c r="H8" s="8">
        <f t="shared" si="3"/>
        <v>39268.800000000003</v>
      </c>
      <c r="I8" s="8">
        <f t="shared" si="4"/>
        <v>233668.8</v>
      </c>
    </row>
    <row r="9" spans="1:9" ht="15.75">
      <c r="A9" s="7" t="s">
        <v>13</v>
      </c>
      <c r="B9" s="7">
        <v>1</v>
      </c>
      <c r="C9" s="8">
        <v>12960</v>
      </c>
      <c r="D9" s="8">
        <v>12960</v>
      </c>
      <c r="E9" s="8">
        <f t="shared" si="0"/>
        <v>103680</v>
      </c>
      <c r="F9" s="8">
        <f t="shared" si="1"/>
        <v>51840</v>
      </c>
      <c r="G9" s="8">
        <f t="shared" si="2"/>
        <v>155520</v>
      </c>
      <c r="H9" s="8">
        <f t="shared" si="3"/>
        <v>31415.040000000001</v>
      </c>
      <c r="I9" s="8">
        <f t="shared" si="4"/>
        <v>186935.04000000001</v>
      </c>
    </row>
    <row r="10" spans="1:9" ht="15.75">
      <c r="A10" s="7" t="s">
        <v>14</v>
      </c>
      <c r="B10" s="7">
        <v>1</v>
      </c>
      <c r="C10" s="8">
        <v>12960</v>
      </c>
      <c r="D10" s="8">
        <v>15000</v>
      </c>
      <c r="E10" s="8">
        <f t="shared" si="0"/>
        <v>103680</v>
      </c>
      <c r="F10" s="8">
        <f t="shared" si="1"/>
        <v>60000</v>
      </c>
      <c r="G10" s="8">
        <f t="shared" si="2"/>
        <v>163680</v>
      </c>
      <c r="H10" s="8">
        <f t="shared" si="3"/>
        <v>33063.360000000001</v>
      </c>
      <c r="I10" s="8">
        <f t="shared" si="4"/>
        <v>196743.36</v>
      </c>
    </row>
    <row r="11" spans="1:9" ht="15.75">
      <c r="A11" s="7" t="s">
        <v>15</v>
      </c>
      <c r="B11" s="7">
        <v>10</v>
      </c>
      <c r="C11" s="18">
        <v>10800</v>
      </c>
      <c r="D11" s="18">
        <v>12500</v>
      </c>
      <c r="E11" s="8">
        <f>C11*8*10</f>
        <v>864000</v>
      </c>
      <c r="F11" s="8">
        <f>D11*4*10</f>
        <v>500000</v>
      </c>
      <c r="G11" s="8">
        <f t="shared" si="2"/>
        <v>1364000</v>
      </c>
      <c r="H11" s="8">
        <f t="shared" si="3"/>
        <v>275528</v>
      </c>
      <c r="I11" s="8">
        <f t="shared" si="4"/>
        <v>1639528</v>
      </c>
    </row>
    <row r="12" spans="1:9" ht="15.75">
      <c r="A12" s="7" t="s">
        <v>16</v>
      </c>
      <c r="B12" s="7">
        <v>2</v>
      </c>
      <c r="C12" s="8">
        <v>10800</v>
      </c>
      <c r="D12" s="8">
        <v>12500</v>
      </c>
      <c r="E12" s="8">
        <f t="shared" si="0"/>
        <v>86400</v>
      </c>
      <c r="F12" s="8"/>
      <c r="G12" s="8">
        <f t="shared" si="2"/>
        <v>86400</v>
      </c>
      <c r="H12" s="8">
        <f t="shared" si="3"/>
        <v>17452.8</v>
      </c>
      <c r="I12" s="8">
        <f t="shared" si="4"/>
        <v>103852.8</v>
      </c>
    </row>
    <row r="13" spans="1:9" ht="15.75">
      <c r="A13" s="7" t="s">
        <v>17</v>
      </c>
      <c r="B13" s="7">
        <v>2</v>
      </c>
      <c r="C13" s="8">
        <v>216</v>
      </c>
      <c r="D13" s="8">
        <v>250</v>
      </c>
      <c r="E13" s="8">
        <f>C13*8*2</f>
        <v>3456</v>
      </c>
      <c r="F13" s="8">
        <f>D13*4*2</f>
        <v>2000</v>
      </c>
      <c r="G13" s="8">
        <f t="shared" si="2"/>
        <v>5456</v>
      </c>
      <c r="H13" s="8">
        <f t="shared" si="3"/>
        <v>1102.1120000000001</v>
      </c>
      <c r="I13" s="8">
        <f t="shared" si="4"/>
        <v>6558.1120000000001</v>
      </c>
    </row>
    <row r="14" spans="1:9" ht="15.75">
      <c r="A14" s="7" t="s">
        <v>18</v>
      </c>
      <c r="B14" s="7">
        <v>1</v>
      </c>
      <c r="C14" s="8">
        <v>6480</v>
      </c>
      <c r="D14" s="8">
        <v>7000</v>
      </c>
      <c r="E14" s="8">
        <f t="shared" si="0"/>
        <v>51840</v>
      </c>
      <c r="F14" s="8">
        <f t="shared" si="1"/>
        <v>28000</v>
      </c>
      <c r="G14" s="8">
        <f t="shared" si="2"/>
        <v>79840</v>
      </c>
      <c r="H14" s="8">
        <f t="shared" si="3"/>
        <v>16127.68</v>
      </c>
      <c r="I14" s="8">
        <f t="shared" si="4"/>
        <v>95967.679999999993</v>
      </c>
    </row>
    <row r="15" spans="1:9" ht="15.75">
      <c r="A15" s="10" t="s">
        <v>19</v>
      </c>
      <c r="B15" s="7"/>
      <c r="C15" s="8"/>
      <c r="D15" s="8"/>
      <c r="E15" s="19">
        <f>SUM(E6:E14)</f>
        <v>1645056</v>
      </c>
      <c r="F15" s="19">
        <f>SUM(F6:F14)</f>
        <v>886640</v>
      </c>
      <c r="G15" s="19">
        <f>SUM(G6:G14)</f>
        <v>2531696</v>
      </c>
      <c r="H15" s="19">
        <f>SUM(H6:H14)</f>
        <v>511402.592</v>
      </c>
      <c r="I15" s="11">
        <f>SUM(I6:I14)</f>
        <v>3043098.5920000002</v>
      </c>
    </row>
    <row r="16" spans="1:9" ht="15.75">
      <c r="A16" s="10"/>
      <c r="B16" s="9"/>
      <c r="C16" s="7"/>
      <c r="D16" s="7"/>
      <c r="E16" s="28">
        <v>1617385</v>
      </c>
      <c r="F16" s="28">
        <v>785732.33</v>
      </c>
      <c r="G16" s="28">
        <f>E16+F16</f>
        <v>2403117.33</v>
      </c>
      <c r="H16" s="28">
        <v>485429.63</v>
      </c>
      <c r="I16" s="27">
        <f>G16+H16</f>
        <v>2888546.96</v>
      </c>
    </row>
    <row r="17" spans="1:9" ht="15.75">
      <c r="A17" s="12"/>
      <c r="B17" s="13"/>
      <c r="C17" s="13"/>
      <c r="D17" s="24" t="s">
        <v>43</v>
      </c>
      <c r="E17" s="22">
        <f>E16-E15</f>
        <v>-27671</v>
      </c>
      <c r="F17" s="22">
        <f>F16-F15</f>
        <v>-100907.67000000004</v>
      </c>
      <c r="G17" s="22">
        <f>G16-G15</f>
        <v>-128578.66999999993</v>
      </c>
      <c r="H17" s="22">
        <f>H16-H15</f>
        <v>-25972.962</v>
      </c>
      <c r="I17" s="22">
        <f>I16-I15</f>
        <v>-154551.63200000022</v>
      </c>
    </row>
    <row r="18" spans="1:9" ht="15.75">
      <c r="A18" s="2"/>
      <c r="B18" s="2"/>
      <c r="C18" s="2"/>
      <c r="D18" s="26" t="s">
        <v>44</v>
      </c>
      <c r="E18" s="23">
        <f>E17/E15</f>
        <v>-1.682070397603486E-2</v>
      </c>
      <c r="F18" s="23">
        <f>F17/F15</f>
        <v>-0.11380906568618609</v>
      </c>
      <c r="G18" s="23">
        <f>G17/G15</f>
        <v>-5.0787562961745775E-2</v>
      </c>
      <c r="H18" s="23">
        <f>H17/H15</f>
        <v>-5.0787701130775652E-2</v>
      </c>
      <c r="I18" s="23">
        <f>I17/I15</f>
        <v>-5.0787586181499637E-2</v>
      </c>
    </row>
    <row r="19" spans="1:9" ht="15.75">
      <c r="A19" s="4" t="s">
        <v>20</v>
      </c>
      <c r="B19" s="2"/>
      <c r="C19" s="2"/>
      <c r="D19" s="2"/>
      <c r="E19" s="2"/>
      <c r="F19" s="2"/>
      <c r="G19" s="2"/>
      <c r="H19" s="2"/>
      <c r="I19" s="2"/>
    </row>
    <row r="20" spans="1:9" ht="15.75">
      <c r="A20" s="10" t="s">
        <v>21</v>
      </c>
      <c r="B20" s="64" t="s">
        <v>22</v>
      </c>
      <c r="C20" s="65"/>
      <c r="D20" s="64" t="s">
        <v>23</v>
      </c>
      <c r="E20" s="65"/>
      <c r="F20" s="31" t="s">
        <v>45</v>
      </c>
      <c r="G20" s="38" t="s">
        <v>46</v>
      </c>
      <c r="H20" s="38" t="s">
        <v>47</v>
      </c>
      <c r="I20" s="36"/>
    </row>
    <row r="21" spans="1:9" ht="15.75">
      <c r="A21" s="10" t="s">
        <v>24</v>
      </c>
      <c r="B21" s="66">
        <v>800000</v>
      </c>
      <c r="C21" s="63"/>
      <c r="D21" s="66">
        <v>619186.6</v>
      </c>
      <c r="E21" s="63"/>
      <c r="F21" s="25">
        <f>B21-D21</f>
        <v>180813.40000000002</v>
      </c>
      <c r="G21" s="38" t="s">
        <v>48</v>
      </c>
      <c r="H21" s="38">
        <v>125000</v>
      </c>
      <c r="I21" s="36"/>
    </row>
    <row r="22" spans="1:9" ht="31.5">
      <c r="A22" s="20" t="s">
        <v>25</v>
      </c>
      <c r="B22" s="66">
        <v>100000</v>
      </c>
      <c r="C22" s="63"/>
      <c r="D22" s="66">
        <v>0</v>
      </c>
      <c r="E22" s="63"/>
      <c r="F22" s="25">
        <f t="shared" ref="F22:F39" si="5">B22-D22</f>
        <v>100000</v>
      </c>
      <c r="G22" s="38">
        <v>2012</v>
      </c>
      <c r="H22" s="38">
        <v>13257</v>
      </c>
      <c r="I22" s="36"/>
    </row>
    <row r="23" spans="1:9" ht="31.5">
      <c r="A23" s="21" t="s">
        <v>26</v>
      </c>
      <c r="B23" s="61">
        <v>250000</v>
      </c>
      <c r="C23" s="61"/>
      <c r="D23" s="62">
        <v>147800</v>
      </c>
      <c r="E23" s="63"/>
      <c r="F23" s="25">
        <f t="shared" si="5"/>
        <v>102200</v>
      </c>
      <c r="G23" s="39">
        <v>2013</v>
      </c>
      <c r="H23" s="39">
        <v>43380</v>
      </c>
      <c r="I23" s="37"/>
    </row>
    <row r="24" spans="1:9" ht="31.5">
      <c r="A24" s="21" t="s">
        <v>27</v>
      </c>
      <c r="B24" s="61">
        <v>60000</v>
      </c>
      <c r="C24" s="61"/>
      <c r="D24" s="62">
        <v>50832.78</v>
      </c>
      <c r="E24" s="63"/>
      <c r="F24" s="25">
        <f t="shared" si="5"/>
        <v>9167.2200000000012</v>
      </c>
      <c r="G24" s="39">
        <v>2014</v>
      </c>
      <c r="H24" s="39">
        <v>117130</v>
      </c>
      <c r="I24" s="37"/>
    </row>
    <row r="25" spans="1:9" ht="47.25">
      <c r="A25" s="21" t="s">
        <v>28</v>
      </c>
      <c r="B25" s="61">
        <v>25000</v>
      </c>
      <c r="C25" s="61"/>
      <c r="D25" s="62">
        <v>0</v>
      </c>
      <c r="E25" s="63"/>
      <c r="F25" s="25">
        <f t="shared" si="5"/>
        <v>25000</v>
      </c>
      <c r="G25" s="39">
        <v>2015</v>
      </c>
      <c r="H25" s="39">
        <v>417838</v>
      </c>
      <c r="I25" s="37"/>
    </row>
    <row r="26" spans="1:9" ht="15.75">
      <c r="A26" s="7" t="s">
        <v>29</v>
      </c>
      <c r="B26" s="61">
        <v>10000</v>
      </c>
      <c r="C26" s="61"/>
      <c r="D26" s="62">
        <v>7749.7</v>
      </c>
      <c r="E26" s="63"/>
      <c r="F26" s="25">
        <f t="shared" si="5"/>
        <v>2250.3000000000002</v>
      </c>
      <c r="G26" s="39">
        <v>2016</v>
      </c>
      <c r="H26" s="39">
        <v>3470785</v>
      </c>
      <c r="I26" s="37"/>
    </row>
    <row r="27" spans="1:9" ht="15.75">
      <c r="A27" s="7" t="s">
        <v>30</v>
      </c>
      <c r="B27" s="61">
        <v>60000</v>
      </c>
      <c r="C27" s="61"/>
      <c r="D27" s="62">
        <v>27317.5</v>
      </c>
      <c r="E27" s="63"/>
      <c r="F27" s="25">
        <f t="shared" si="5"/>
        <v>32682.5</v>
      </c>
      <c r="G27" s="39">
        <v>2017</v>
      </c>
      <c r="H27" s="39">
        <v>879847</v>
      </c>
      <c r="I27" s="37"/>
    </row>
    <row r="28" spans="1:9" ht="15.75">
      <c r="A28" s="7" t="s">
        <v>31</v>
      </c>
      <c r="B28" s="61">
        <v>24000</v>
      </c>
      <c r="C28" s="61"/>
      <c r="D28" s="62">
        <v>15550</v>
      </c>
      <c r="E28" s="63"/>
      <c r="F28" s="25">
        <f t="shared" si="5"/>
        <v>8450</v>
      </c>
      <c r="G28" s="39" t="s">
        <v>49</v>
      </c>
      <c r="H28" s="39">
        <f>SUM(H21:H27)</f>
        <v>5067237</v>
      </c>
      <c r="I28" s="37"/>
    </row>
    <row r="29" spans="1:9" ht="15.75">
      <c r="A29" s="7" t="s">
        <v>32</v>
      </c>
      <c r="B29" s="61">
        <v>4000</v>
      </c>
      <c r="C29" s="61"/>
      <c r="D29" s="62">
        <v>1400</v>
      </c>
      <c r="E29" s="63"/>
      <c r="F29" s="25">
        <f t="shared" si="5"/>
        <v>2600</v>
      </c>
      <c r="G29" s="29"/>
      <c r="H29" s="29"/>
      <c r="I29" s="29"/>
    </row>
    <row r="30" spans="1:9" ht="15.75">
      <c r="A30" s="7" t="s">
        <v>33</v>
      </c>
      <c r="B30" s="61">
        <v>60000</v>
      </c>
      <c r="C30" s="61"/>
      <c r="D30" s="62">
        <v>22775.8</v>
      </c>
      <c r="E30" s="63"/>
      <c r="F30" s="25">
        <f t="shared" si="5"/>
        <v>37224.199999999997</v>
      </c>
      <c r="G30" s="58"/>
      <c r="H30" s="58"/>
      <c r="I30" s="56"/>
    </row>
    <row r="31" spans="1:9" ht="15.75">
      <c r="A31" s="7" t="s">
        <v>34</v>
      </c>
      <c r="B31" s="61">
        <v>10000</v>
      </c>
      <c r="C31" s="61"/>
      <c r="D31" s="62">
        <v>0</v>
      </c>
      <c r="E31" s="63"/>
      <c r="F31" s="25">
        <f t="shared" si="5"/>
        <v>10000</v>
      </c>
      <c r="G31" s="58"/>
      <c r="H31" s="58"/>
      <c r="I31" s="56"/>
    </row>
    <row r="32" spans="1:9" ht="15.75">
      <c r="A32" s="7" t="s">
        <v>35</v>
      </c>
      <c r="B32" s="61">
        <v>22000</v>
      </c>
      <c r="C32" s="61"/>
      <c r="D32" s="62">
        <v>0</v>
      </c>
      <c r="E32" s="63"/>
      <c r="F32" s="25">
        <f t="shared" si="5"/>
        <v>22000</v>
      </c>
      <c r="G32" s="29"/>
      <c r="H32" s="29"/>
      <c r="I32" s="29"/>
    </row>
    <row r="33" spans="1:9" ht="15.75">
      <c r="A33" s="7" t="s">
        <v>36</v>
      </c>
      <c r="B33" s="61">
        <v>150000</v>
      </c>
      <c r="C33" s="61"/>
      <c r="D33" s="62">
        <v>152250</v>
      </c>
      <c r="E33" s="63"/>
      <c r="F33" s="25">
        <f t="shared" si="5"/>
        <v>-2250</v>
      </c>
      <c r="G33" s="29"/>
      <c r="H33" s="29"/>
      <c r="I33" s="29"/>
    </row>
    <row r="34" spans="1:9" ht="15.75">
      <c r="A34" s="7" t="s">
        <v>37</v>
      </c>
      <c r="B34" s="61">
        <v>35000</v>
      </c>
      <c r="C34" s="61"/>
      <c r="D34" s="62">
        <v>9616</v>
      </c>
      <c r="E34" s="63"/>
      <c r="F34" s="25">
        <f t="shared" si="5"/>
        <v>25384</v>
      </c>
      <c r="G34" s="29"/>
      <c r="H34" s="29"/>
      <c r="I34" s="29"/>
    </row>
    <row r="35" spans="1:9" ht="15.75">
      <c r="A35" s="7" t="s">
        <v>38</v>
      </c>
      <c r="B35" s="61">
        <v>26000</v>
      </c>
      <c r="C35" s="61"/>
      <c r="D35" s="62">
        <v>57696</v>
      </c>
      <c r="E35" s="63"/>
      <c r="F35" s="25">
        <f t="shared" si="5"/>
        <v>-31696</v>
      </c>
      <c r="G35" s="29"/>
      <c r="H35" s="29"/>
      <c r="I35" s="29"/>
    </row>
    <row r="36" spans="1:9" ht="15.75">
      <c r="A36" s="7" t="s">
        <v>39</v>
      </c>
      <c r="B36" s="61">
        <v>175000</v>
      </c>
      <c r="C36" s="61"/>
      <c r="D36" s="62">
        <v>6134</v>
      </c>
      <c r="E36" s="63"/>
      <c r="F36" s="25">
        <f t="shared" si="5"/>
        <v>168866</v>
      </c>
      <c r="G36" s="29"/>
      <c r="H36" s="29"/>
      <c r="I36" s="29"/>
    </row>
    <row r="37" spans="1:9" ht="15.75">
      <c r="A37" s="7" t="s">
        <v>67</v>
      </c>
      <c r="B37" s="62">
        <v>50000</v>
      </c>
      <c r="C37" s="69"/>
      <c r="D37" s="62">
        <v>17000</v>
      </c>
      <c r="E37" s="69"/>
      <c r="F37" s="25">
        <f t="shared" si="5"/>
        <v>33000</v>
      </c>
      <c r="G37" s="29"/>
      <c r="H37" s="29"/>
      <c r="I37" s="29"/>
    </row>
    <row r="38" spans="1:9" ht="31.5">
      <c r="A38" s="21" t="s">
        <v>40</v>
      </c>
      <c r="B38" s="61">
        <v>250000</v>
      </c>
      <c r="C38" s="61"/>
      <c r="D38" s="62">
        <v>320980</v>
      </c>
      <c r="E38" s="63"/>
      <c r="F38" s="25">
        <f t="shared" si="5"/>
        <v>-70980</v>
      </c>
      <c r="G38" s="29"/>
      <c r="H38" s="29"/>
      <c r="I38" s="29"/>
    </row>
    <row r="39" spans="1:9" ht="15.75">
      <c r="A39" s="10" t="s">
        <v>41</v>
      </c>
      <c r="B39" s="75">
        <f>SUM(B21:C38)</f>
        <v>2111000</v>
      </c>
      <c r="C39" s="76"/>
      <c r="D39" s="75">
        <f>SUM(D21:E38)</f>
        <v>1456288.38</v>
      </c>
      <c r="E39" s="77"/>
      <c r="F39" s="25">
        <f t="shared" si="5"/>
        <v>654711.62000000011</v>
      </c>
      <c r="G39" s="30"/>
      <c r="H39" s="30"/>
      <c r="I39" s="30"/>
    </row>
    <row r="40" spans="1:9" ht="15.75">
      <c r="A40" s="2"/>
      <c r="B40" s="2"/>
      <c r="C40" s="2"/>
      <c r="D40" s="2"/>
      <c r="E40" s="2"/>
      <c r="F40" s="33"/>
      <c r="G40" s="2"/>
      <c r="H40" s="2"/>
      <c r="I40" s="2"/>
    </row>
    <row r="41" spans="1:9" ht="15.75">
      <c r="A41" s="50" t="s">
        <v>73</v>
      </c>
      <c r="B41" s="70">
        <v>412328</v>
      </c>
      <c r="C41" s="71"/>
      <c r="D41" s="72">
        <v>31474</v>
      </c>
      <c r="E41" s="73"/>
      <c r="F41" s="51"/>
      <c r="G41" s="2"/>
      <c r="H41" s="2"/>
      <c r="I41" s="2"/>
    </row>
    <row r="42" spans="1:9" ht="15.75">
      <c r="A42" s="2"/>
      <c r="B42" s="74"/>
      <c r="C42" s="74"/>
      <c r="D42" s="17"/>
      <c r="E42" s="17"/>
      <c r="F42" s="17"/>
      <c r="G42" s="17"/>
      <c r="H42" s="17"/>
      <c r="I42" s="14"/>
    </row>
    <row r="43" spans="1:9" ht="15.75">
      <c r="A43" s="34" t="s">
        <v>42</v>
      </c>
      <c r="B43" s="67">
        <f>B41+B39+I15</f>
        <v>5566426.5920000002</v>
      </c>
      <c r="C43" s="67"/>
      <c r="D43" s="67">
        <f>I16+D39+D41</f>
        <v>4376309.34</v>
      </c>
      <c r="E43" s="68"/>
      <c r="F43" s="35">
        <f>B43-D43</f>
        <v>1190117.2520000003</v>
      </c>
      <c r="G43" s="16"/>
      <c r="H43" s="16"/>
      <c r="I43" s="15"/>
    </row>
    <row r="44" spans="1:9" ht="15.75">
      <c r="A44" s="26"/>
      <c r="B44" s="26"/>
      <c r="C44" s="26"/>
      <c r="D44" s="26"/>
      <c r="E44" s="26" t="s">
        <v>70</v>
      </c>
      <c r="F44" s="23">
        <f>F43/B43</f>
        <v>0.21380273903376759</v>
      </c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</sheetData>
  <mergeCells count="45">
    <mergeCell ref="D43:E43"/>
    <mergeCell ref="B37:C37"/>
    <mergeCell ref="D37:E37"/>
    <mergeCell ref="B41:C41"/>
    <mergeCell ref="D41:E41"/>
    <mergeCell ref="B43:C43"/>
    <mergeCell ref="B42:C42"/>
    <mergeCell ref="B39:C39"/>
    <mergeCell ref="D39:E39"/>
    <mergeCell ref="D38:E38"/>
    <mergeCell ref="D36:E36"/>
    <mergeCell ref="B32:C32"/>
    <mergeCell ref="B33:C33"/>
    <mergeCell ref="D32:E32"/>
    <mergeCell ref="D33:E33"/>
    <mergeCell ref="D34:E34"/>
    <mergeCell ref="D35:E35"/>
    <mergeCell ref="B38:C38"/>
    <mergeCell ref="B27:C27"/>
    <mergeCell ref="B28:C28"/>
    <mergeCell ref="B34:C34"/>
    <mergeCell ref="B35:C35"/>
    <mergeCell ref="B30:C30"/>
    <mergeCell ref="B31:C31"/>
    <mergeCell ref="B36:C36"/>
    <mergeCell ref="D31:E31"/>
    <mergeCell ref="B20:C20"/>
    <mergeCell ref="B21:C21"/>
    <mergeCell ref="B22:C22"/>
    <mergeCell ref="D20:E20"/>
    <mergeCell ref="D21:E21"/>
    <mergeCell ref="D22:E22"/>
    <mergeCell ref="D27:E27"/>
    <mergeCell ref="D28:E28"/>
    <mergeCell ref="D25:E25"/>
    <mergeCell ref="B23:C23"/>
    <mergeCell ref="B24:C24"/>
    <mergeCell ref="B25:C25"/>
    <mergeCell ref="D23:E23"/>
    <mergeCell ref="D24:E24"/>
    <mergeCell ref="D30:E30"/>
    <mergeCell ref="D26:E26"/>
    <mergeCell ref="B29:C29"/>
    <mergeCell ref="B26:C26"/>
    <mergeCell ref="D29:E29"/>
  </mergeCells>
  <phoneticPr fontId="0" type="noConversion"/>
  <pageMargins left="0.7" right="0.7" top="0.75" bottom="0.75" header="0.3" footer="0.3"/>
  <pageSetup paperSize="9" scale="58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70" zoomScaleNormal="70" workbookViewId="0">
      <selection activeCell="B23" sqref="B23:E23"/>
    </sheetView>
  </sheetViews>
  <sheetFormatPr defaultRowHeight="15"/>
  <cols>
    <col min="1" max="1" width="32.7109375" customWidth="1"/>
    <col min="2" max="3" width="18.5703125" customWidth="1"/>
    <col min="4" max="4" width="19.28515625" customWidth="1"/>
    <col min="5" max="5" width="27.7109375" customWidth="1"/>
    <col min="6" max="6" width="25.140625" customWidth="1"/>
    <col min="7" max="7" width="9.85546875" customWidth="1"/>
  </cols>
  <sheetData>
    <row r="1" spans="1:7" ht="25.5">
      <c r="A1" s="32" t="s">
        <v>0</v>
      </c>
      <c r="B1" s="1"/>
      <c r="C1" s="1"/>
      <c r="D1" s="2"/>
      <c r="E1" s="2"/>
      <c r="F1" s="2"/>
      <c r="G1" s="2"/>
    </row>
    <row r="2" spans="1:7" ht="15.75">
      <c r="A2" s="47" t="s">
        <v>65</v>
      </c>
      <c r="B2" s="2"/>
      <c r="C2" s="2"/>
      <c r="D2" s="2"/>
      <c r="E2" s="2"/>
      <c r="F2" s="2"/>
      <c r="G2" s="2"/>
    </row>
    <row r="3" spans="1:7" ht="15.75">
      <c r="A3" s="48"/>
      <c r="B3" s="53" t="s">
        <v>50</v>
      </c>
      <c r="C3" s="53" t="s">
        <v>66</v>
      </c>
      <c r="D3" s="53" t="s">
        <v>51</v>
      </c>
      <c r="E3" s="53" t="s">
        <v>68</v>
      </c>
      <c r="F3" s="57"/>
      <c r="G3" s="2"/>
    </row>
    <row r="4" spans="1:7" ht="15.75">
      <c r="A4" s="40" t="s">
        <v>52</v>
      </c>
      <c r="B4" s="25">
        <v>395337</v>
      </c>
      <c r="C4" s="25">
        <v>455000</v>
      </c>
      <c r="D4" s="25">
        <v>446314</v>
      </c>
      <c r="E4" s="52">
        <f t="shared" ref="E4:E17" si="0">C4-B4</f>
        <v>59663</v>
      </c>
      <c r="F4" s="25"/>
      <c r="G4" s="43"/>
    </row>
    <row r="5" spans="1:7" ht="15.75">
      <c r="A5" s="40" t="s">
        <v>53</v>
      </c>
      <c r="B5" s="25">
        <v>7000</v>
      </c>
      <c r="C5" s="25"/>
      <c r="D5" s="25"/>
      <c r="E5" s="25">
        <f t="shared" si="0"/>
        <v>-7000</v>
      </c>
      <c r="F5" s="25"/>
      <c r="G5" s="43"/>
    </row>
    <row r="6" spans="1:7" ht="15.75">
      <c r="A6" s="40" t="s">
        <v>54</v>
      </c>
      <c r="B6" s="25">
        <v>93725</v>
      </c>
      <c r="C6" s="25"/>
      <c r="D6" s="25"/>
      <c r="E6" s="25">
        <f t="shared" si="0"/>
        <v>-93725</v>
      </c>
      <c r="F6" s="25"/>
      <c r="G6" s="43"/>
    </row>
    <row r="7" spans="1:7" ht="15.75">
      <c r="A7" s="40" t="s">
        <v>55</v>
      </c>
      <c r="B7" s="25">
        <v>648277</v>
      </c>
      <c r="C7" s="25">
        <v>1000500</v>
      </c>
      <c r="D7" s="25">
        <v>731932</v>
      </c>
      <c r="E7" s="52">
        <f t="shared" si="0"/>
        <v>352223</v>
      </c>
      <c r="F7" s="25"/>
      <c r="G7" s="43"/>
    </row>
    <row r="8" spans="1:7" ht="15.75">
      <c r="A8" s="40" t="s">
        <v>56</v>
      </c>
      <c r="B8" s="25">
        <v>314602</v>
      </c>
      <c r="C8" s="25"/>
      <c r="D8" s="25"/>
      <c r="E8" s="25">
        <f t="shared" si="0"/>
        <v>-314602</v>
      </c>
      <c r="F8" s="25"/>
      <c r="G8" s="43"/>
    </row>
    <row r="9" spans="1:7" ht="15.75">
      <c r="A9" s="40" t="s">
        <v>57</v>
      </c>
      <c r="B9" s="25">
        <v>6050</v>
      </c>
      <c r="C9" s="25"/>
      <c r="D9" s="25"/>
      <c r="E9" s="25">
        <f t="shared" si="0"/>
        <v>-6050</v>
      </c>
      <c r="F9" s="25"/>
      <c r="G9" s="43"/>
    </row>
    <row r="10" spans="1:7" ht="15.75">
      <c r="A10" s="40" t="s">
        <v>58</v>
      </c>
      <c r="B10" s="25">
        <v>5840</v>
      </c>
      <c r="C10" s="25"/>
      <c r="D10" s="25"/>
      <c r="E10" s="25">
        <f t="shared" si="0"/>
        <v>-5840</v>
      </c>
      <c r="F10" s="25"/>
      <c r="G10" s="43"/>
    </row>
    <row r="11" spans="1:7" ht="15.75">
      <c r="A11" s="40" t="s">
        <v>59</v>
      </c>
      <c r="B11" s="25">
        <v>1500</v>
      </c>
      <c r="C11" s="25"/>
      <c r="D11" s="25">
        <v>20000</v>
      </c>
      <c r="E11" s="25">
        <f t="shared" si="0"/>
        <v>-1500</v>
      </c>
      <c r="F11" s="25"/>
      <c r="G11" s="43"/>
    </row>
    <row r="12" spans="1:7" ht="15.75">
      <c r="A12" s="40" t="s">
        <v>60</v>
      </c>
      <c r="B12" s="25">
        <v>3400</v>
      </c>
      <c r="C12" s="25"/>
      <c r="D12" s="25"/>
      <c r="E12" s="25">
        <f t="shared" si="0"/>
        <v>-3400</v>
      </c>
      <c r="F12" s="25"/>
      <c r="G12" s="43"/>
    </row>
    <row r="13" spans="1:7" ht="15.75">
      <c r="A13" s="40" t="s">
        <v>61</v>
      </c>
      <c r="B13" s="25">
        <v>17250</v>
      </c>
      <c r="C13" s="25"/>
      <c r="D13" s="25"/>
      <c r="E13" s="25">
        <f t="shared" si="0"/>
        <v>-17250</v>
      </c>
      <c r="F13" s="25"/>
      <c r="G13" s="43"/>
    </row>
    <row r="14" spans="1:7" ht="15.75">
      <c r="A14" s="40" t="s">
        <v>62</v>
      </c>
      <c r="B14" s="25">
        <v>1570</v>
      </c>
      <c r="C14" s="25"/>
      <c r="D14" s="25"/>
      <c r="E14" s="25">
        <f t="shared" si="0"/>
        <v>-1570</v>
      </c>
      <c r="F14" s="25"/>
      <c r="G14" s="43"/>
    </row>
    <row r="15" spans="1:7" ht="15.75">
      <c r="A15" s="40" t="s">
        <v>63</v>
      </c>
      <c r="B15" s="25">
        <v>32504</v>
      </c>
      <c r="C15" s="25">
        <v>10000</v>
      </c>
      <c r="D15" s="25">
        <v>10000</v>
      </c>
      <c r="E15" s="25">
        <f t="shared" si="0"/>
        <v>-22504</v>
      </c>
      <c r="F15" s="25"/>
      <c r="G15" s="43"/>
    </row>
    <row r="16" spans="1:7" ht="15.75">
      <c r="A16" s="40" t="s">
        <v>64</v>
      </c>
      <c r="B16" s="25">
        <v>3687362.66</v>
      </c>
      <c r="C16" s="25">
        <v>4686042</v>
      </c>
      <c r="D16" s="25">
        <v>4686042</v>
      </c>
      <c r="E16" s="52">
        <f t="shared" si="0"/>
        <v>998679.33999999985</v>
      </c>
      <c r="F16" s="25"/>
      <c r="G16" s="43"/>
    </row>
    <row r="17" spans="1:7" ht="15.75">
      <c r="A17" s="42" t="s">
        <v>69</v>
      </c>
      <c r="B17" s="37">
        <v>186261</v>
      </c>
      <c r="C17" s="49"/>
      <c r="D17" s="49"/>
      <c r="E17" s="25">
        <f t="shared" si="0"/>
        <v>-186261</v>
      </c>
      <c r="F17" s="25"/>
      <c r="G17" s="43"/>
    </row>
    <row r="18" spans="1:7" ht="15.75">
      <c r="A18" s="54" t="s">
        <v>19</v>
      </c>
      <c r="B18" s="45">
        <f>SUM(B4:B17)</f>
        <v>5400678.6600000001</v>
      </c>
      <c r="C18" s="45">
        <f>SUM(C4:C17)</f>
        <v>6151542</v>
      </c>
      <c r="D18" s="45">
        <f>SUM(D4:D17)</f>
        <v>5894288</v>
      </c>
      <c r="E18" s="52">
        <f>SUM(E4:E17)</f>
        <v>750863.33999999985</v>
      </c>
      <c r="F18" s="25"/>
      <c r="G18" s="43"/>
    </row>
    <row r="19" spans="1:7" ht="15.75">
      <c r="A19" s="40"/>
      <c r="B19" s="41"/>
      <c r="C19" s="41"/>
      <c r="D19" s="41"/>
      <c r="E19" s="55">
        <f>E18/C18</f>
        <v>0.12206099543821693</v>
      </c>
      <c r="F19" s="55"/>
      <c r="G19" s="2"/>
    </row>
    <row r="20" spans="1:7" ht="15.75">
      <c r="A20" s="2"/>
      <c r="B20" s="46"/>
      <c r="C20" s="46"/>
      <c r="D20" s="46"/>
      <c r="E20" s="46"/>
      <c r="F20" s="46"/>
      <c r="G20" s="2"/>
    </row>
    <row r="21" spans="1:7" ht="15.75">
      <c r="A21" s="2"/>
      <c r="B21" s="46"/>
      <c r="C21" s="46"/>
      <c r="D21" s="46"/>
      <c r="E21" s="46"/>
      <c r="F21" s="46"/>
      <c r="G21" s="2"/>
    </row>
    <row r="23" spans="1:7" ht="21">
      <c r="B23" s="78" t="s">
        <v>84</v>
      </c>
      <c r="C23" s="79"/>
      <c r="D23" s="79"/>
      <c r="E23" s="79"/>
      <c r="G23" s="44"/>
    </row>
    <row r="25" spans="1:7" ht="21">
      <c r="B25" s="59"/>
      <c r="C25" s="59">
        <v>660000</v>
      </c>
      <c r="D25" s="59"/>
      <c r="E25" s="59" t="s">
        <v>74</v>
      </c>
    </row>
    <row r="26" spans="1:7" ht="21">
      <c r="B26" s="59"/>
      <c r="C26" s="59">
        <v>909777</v>
      </c>
      <c r="D26" s="59"/>
      <c r="E26" s="59" t="s">
        <v>79</v>
      </c>
    </row>
    <row r="27" spans="1:7" ht="21">
      <c r="B27" s="59" t="s">
        <v>75</v>
      </c>
      <c r="C27" s="59">
        <v>645640</v>
      </c>
      <c r="D27" s="59"/>
      <c r="E27" s="59" t="s">
        <v>76</v>
      </c>
    </row>
    <row r="28" spans="1:7" ht="21">
      <c r="B28" s="59" t="s">
        <v>77</v>
      </c>
      <c r="C28" s="59">
        <v>428624</v>
      </c>
      <c r="D28" s="59"/>
      <c r="E28" s="59"/>
    </row>
    <row r="29" spans="1:7" ht="21">
      <c r="B29" s="59"/>
      <c r="C29" s="59">
        <f>SUM(C25:C28)</f>
        <v>2644041</v>
      </c>
      <c r="D29" s="59"/>
      <c r="E29" s="59" t="s">
        <v>78</v>
      </c>
    </row>
    <row r="30" spans="1:7" ht="21">
      <c r="B30" s="59" t="s">
        <v>80</v>
      </c>
      <c r="C30" s="59"/>
      <c r="D30" s="59"/>
    </row>
    <row r="31" spans="1:7" ht="21">
      <c r="B31" s="59"/>
      <c r="C31" s="59"/>
      <c r="D31" s="59"/>
    </row>
    <row r="32" spans="1:7" ht="21">
      <c r="B32" s="59">
        <v>123216</v>
      </c>
      <c r="C32" s="59"/>
      <c r="D32" s="59">
        <v>2013</v>
      </c>
    </row>
    <row r="33" spans="1:4" ht="21">
      <c r="B33" s="59">
        <v>326239</v>
      </c>
      <c r="C33" s="59"/>
      <c r="D33" s="59">
        <v>2014</v>
      </c>
    </row>
    <row r="34" spans="1:4" ht="21">
      <c r="B34" s="59">
        <v>31250</v>
      </c>
      <c r="C34" s="59"/>
      <c r="D34" s="59">
        <v>2015</v>
      </c>
    </row>
    <row r="35" spans="1:4" ht="21">
      <c r="B35" s="59">
        <v>13257</v>
      </c>
      <c r="C35" s="59"/>
      <c r="D35" s="59">
        <v>2016</v>
      </c>
    </row>
    <row r="36" spans="1:4" ht="23.25">
      <c r="A36" s="60" t="s">
        <v>81</v>
      </c>
      <c r="B36" s="59">
        <f>SUM(B32:B35)</f>
        <v>493962</v>
      </c>
      <c r="C36" s="59"/>
      <c r="D36" s="59"/>
    </row>
    <row r="37" spans="1:4" ht="23.25">
      <c r="A37" s="60" t="s">
        <v>82</v>
      </c>
      <c r="B37" s="59" t="s">
        <v>83</v>
      </c>
      <c r="C37" s="59"/>
      <c r="D37" s="59"/>
    </row>
  </sheetData>
  <mergeCells count="1">
    <mergeCell ref="B23:E23"/>
  </mergeCells>
  <phoneticPr fontId="0" type="noConversion"/>
  <pageMargins left="0.7" right="0.7" top="0.75" bottom="0.75" header="0.3" footer="0.3"/>
  <pageSetup paperSize="9" scale="77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сметы хоз часть</vt:lpstr>
      <vt:lpstr>Исполнение сметы целевые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Счетовод</dc:creator>
  <cp:lastModifiedBy>s</cp:lastModifiedBy>
  <cp:lastPrinted>2017-05-26T08:33:52Z</cp:lastPrinted>
  <dcterms:created xsi:type="dcterms:W3CDTF">2017-02-17T10:20:10Z</dcterms:created>
  <dcterms:modified xsi:type="dcterms:W3CDTF">2017-09-16T19:27:11Z</dcterms:modified>
</cp:coreProperties>
</file>